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ema.draghici\Desktop\ANI\2020\cont executie\"/>
    </mc:Choice>
  </mc:AlternateContent>
  <xr:revisionPtr revIDLastSave="0" documentId="13_ncr:1_{7FEC91D2-D028-4F8C-8AB8-7ED88DD07C4B}" xr6:coauthVersionLast="45" xr6:coauthVersionMax="45" xr10:uidLastSave="{00000000-0000-0000-0000-000000000000}"/>
  <bookViews>
    <workbookView xWindow="-120" yWindow="-120" windowWidth="29040" windowHeight="15840" activeTab="1" xr2:uid="{00000000-000D-0000-FFFF-FFFF00000000}"/>
  </bookViews>
  <sheets>
    <sheet name="VENITURI" sheetId="1" r:id="rId1"/>
    <sheet name="CHELTUIELI" sheetId="2" r:id="rId2"/>
  </sheets>
  <externalReferences>
    <externalReference r:id="rId3"/>
  </externalReferences>
  <definedNames>
    <definedName name="_xlnm.Database">#REF!</definedName>
    <definedName name="_xlnm.Print_Area" localSheetId="0">VENITURI!#REF!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4" i="2" l="1"/>
  <c r="H136" i="2" l="1"/>
  <c r="H135" i="2"/>
  <c r="G135" i="2"/>
  <c r="G42" i="1" l="1"/>
  <c r="H26" i="1"/>
  <c r="H17" i="1"/>
  <c r="H29" i="1"/>
  <c r="H30" i="1"/>
  <c r="H32" i="1"/>
  <c r="H36" i="1"/>
  <c r="H37" i="1"/>
  <c r="H41" i="1"/>
  <c r="H43" i="1"/>
  <c r="H44" i="1"/>
  <c r="H45" i="1"/>
  <c r="H46" i="1"/>
  <c r="H48" i="1"/>
  <c r="H49" i="1"/>
  <c r="G95" i="1"/>
  <c r="H190" i="2"/>
  <c r="H189" i="2"/>
  <c r="H188" i="2"/>
  <c r="H180" i="2"/>
  <c r="H179" i="2"/>
  <c r="H178" i="2"/>
  <c r="H176" i="2"/>
  <c r="H171" i="2"/>
  <c r="H170" i="2"/>
  <c r="H168" i="2"/>
  <c r="H165" i="2"/>
  <c r="H163" i="2"/>
  <c r="H162" i="2"/>
  <c r="H159" i="2"/>
  <c r="H155" i="2"/>
  <c r="H154" i="2"/>
  <c r="H152" i="2"/>
  <c r="H150" i="2"/>
  <c r="H148" i="2"/>
  <c r="H144" i="2"/>
  <c r="H142" i="2"/>
  <c r="H140" i="2"/>
  <c r="H139" i="2"/>
  <c r="H138" i="2"/>
  <c r="H137" i="2"/>
  <c r="H131" i="2"/>
  <c r="H129" i="2"/>
  <c r="H130" i="2"/>
  <c r="H128" i="2"/>
  <c r="H105" i="2"/>
  <c r="H100" i="2"/>
  <c r="H97" i="2"/>
  <c r="H96" i="2"/>
  <c r="H95" i="2"/>
  <c r="H94" i="2"/>
  <c r="H93" i="2"/>
  <c r="H70" i="2"/>
  <c r="H67" i="2"/>
  <c r="H64" i="2"/>
  <c r="H60" i="2"/>
  <c r="H57" i="2"/>
  <c r="H54" i="2"/>
  <c r="H52" i="2"/>
  <c r="H51" i="2"/>
  <c r="H50" i="2"/>
  <c r="H49" i="2"/>
  <c r="H48" i="2"/>
  <c r="H47" i="2"/>
  <c r="H46" i="2"/>
  <c r="H26" i="2"/>
  <c r="H27" i="2"/>
  <c r="H28" i="2"/>
  <c r="H29" i="2"/>
  <c r="H31" i="2"/>
  <c r="H32" i="2"/>
  <c r="H35" i="2"/>
  <c r="H42" i="2"/>
  <c r="H25" i="2"/>
  <c r="G86" i="1"/>
  <c r="G83" i="1"/>
  <c r="G82" i="1"/>
  <c r="G70" i="1"/>
  <c r="G61" i="1"/>
  <c r="G54" i="1"/>
  <c r="G49" i="1"/>
  <c r="G48" i="1"/>
  <c r="G46" i="1"/>
  <c r="G45" i="1"/>
  <c r="G44" i="1"/>
  <c r="G43" i="1"/>
  <c r="G41" i="1"/>
  <c r="G37" i="1"/>
  <c r="G36" i="1"/>
  <c r="G32" i="1"/>
  <c r="G30" i="1"/>
  <c r="G29" i="1"/>
  <c r="G26" i="1"/>
  <c r="G24" i="1"/>
  <c r="G17" i="1"/>
  <c r="G55" i="2"/>
  <c r="H55" i="2" s="1"/>
  <c r="G176" i="2"/>
  <c r="G114" i="2" l="1"/>
  <c r="H114" i="2" s="1"/>
  <c r="G113" i="2"/>
  <c r="H113" i="2" s="1"/>
  <c r="G115" i="2"/>
  <c r="H115" i="2" s="1"/>
  <c r="G102" i="2"/>
  <c r="H102" i="2" s="1"/>
  <c r="G101" i="2"/>
  <c r="H101" i="2" s="1"/>
  <c r="G99" i="2"/>
  <c r="H99" i="2" s="1"/>
  <c r="G104" i="2"/>
  <c r="H104" i="2" s="1"/>
  <c r="G103" i="2"/>
  <c r="H103" i="2" s="1"/>
  <c r="G108" i="2"/>
  <c r="H108" i="2" s="1"/>
  <c r="G106" i="2"/>
  <c r="H106" i="2" s="1"/>
  <c r="G146" i="2"/>
  <c r="H146" i="2" s="1"/>
  <c r="G134" i="2"/>
  <c r="H134" i="2" s="1"/>
  <c r="G92" i="2"/>
  <c r="H92" i="2" s="1"/>
  <c r="D115" i="2" l="1"/>
  <c r="D208" i="2" l="1"/>
  <c r="D207" i="2" s="1"/>
  <c r="D206" i="2" s="1"/>
  <c r="E208" i="2"/>
  <c r="E207" i="2" s="1"/>
  <c r="E206" i="2" s="1"/>
  <c r="F208" i="2"/>
  <c r="F207" i="2" s="1"/>
  <c r="F206" i="2" s="1"/>
  <c r="G208" i="2"/>
  <c r="G207" i="2" s="1"/>
  <c r="G206" i="2" s="1"/>
  <c r="H208" i="2"/>
  <c r="H207" i="2" s="1"/>
  <c r="H206" i="2" s="1"/>
  <c r="D202" i="2"/>
  <c r="D201" i="2" s="1"/>
  <c r="D200" i="2" s="1"/>
  <c r="E202" i="2"/>
  <c r="E201" i="2" s="1"/>
  <c r="E200" i="2" s="1"/>
  <c r="F202" i="2"/>
  <c r="F201" i="2" s="1"/>
  <c r="F200" i="2" s="1"/>
  <c r="G202" i="2"/>
  <c r="G201" i="2" s="1"/>
  <c r="G200" i="2" s="1"/>
  <c r="H202" i="2"/>
  <c r="H201" i="2" s="1"/>
  <c r="H200" i="2" s="1"/>
  <c r="D204" i="2"/>
  <c r="D203" i="2" s="1"/>
  <c r="E204" i="2"/>
  <c r="E203" i="2" s="1"/>
  <c r="F204" i="2"/>
  <c r="F203" i="2" s="1"/>
  <c r="G204" i="2"/>
  <c r="G203" i="2" s="1"/>
  <c r="H204" i="2"/>
  <c r="H203" i="2" s="1"/>
  <c r="D196" i="2"/>
  <c r="E196" i="2"/>
  <c r="F196" i="2"/>
  <c r="G196" i="2"/>
  <c r="G191" i="2" s="1"/>
  <c r="G14" i="2" s="1"/>
  <c r="H196" i="2"/>
  <c r="D192" i="2"/>
  <c r="D191" i="2" s="1"/>
  <c r="D14" i="2" s="1"/>
  <c r="E192" i="2"/>
  <c r="E191" i="2" s="1"/>
  <c r="E14" i="2" s="1"/>
  <c r="F192" i="2"/>
  <c r="F191" i="2" s="1"/>
  <c r="F14" i="2" s="1"/>
  <c r="G192" i="2"/>
  <c r="H192" i="2"/>
  <c r="H191" i="2" s="1"/>
  <c r="H14" i="2" s="1"/>
  <c r="D186" i="2"/>
  <c r="D185" i="2" s="1"/>
  <c r="D184" i="2" s="1"/>
  <c r="E186" i="2"/>
  <c r="E185" i="2" s="1"/>
  <c r="E184" i="2" s="1"/>
  <c r="F186" i="2"/>
  <c r="F185" i="2" s="1"/>
  <c r="F184" i="2" s="1"/>
  <c r="G186" i="2"/>
  <c r="G185" i="2" s="1"/>
  <c r="G184" i="2" s="1"/>
  <c r="H186" i="2"/>
  <c r="H185" i="2" s="1"/>
  <c r="H184" i="2" s="1"/>
  <c r="D187" i="2"/>
  <c r="E187" i="2"/>
  <c r="F187" i="2"/>
  <c r="G187" i="2"/>
  <c r="H187" i="2"/>
  <c r="D177" i="2"/>
  <c r="E177" i="2"/>
  <c r="E175" i="2" s="1"/>
  <c r="E174" i="2" s="1"/>
  <c r="E173" i="2" s="1"/>
  <c r="E12" i="2" s="1"/>
  <c r="F177" i="2"/>
  <c r="F175" i="2" s="1"/>
  <c r="G177" i="2"/>
  <c r="G175" i="2" s="1"/>
  <c r="H177" i="2"/>
  <c r="H175" i="2" s="1"/>
  <c r="H174" i="2" s="1"/>
  <c r="H173" i="2" s="1"/>
  <c r="H12" i="2" s="1"/>
  <c r="D175" i="2"/>
  <c r="D174" i="2" s="1"/>
  <c r="D173" i="2" s="1"/>
  <c r="D12" i="2" s="1"/>
  <c r="D172" i="2"/>
  <c r="D18" i="2" s="1"/>
  <c r="E172" i="2"/>
  <c r="F172" i="2"/>
  <c r="G172" i="2"/>
  <c r="G18" i="2" s="1"/>
  <c r="H172" i="2"/>
  <c r="H18" i="2" s="1"/>
  <c r="D164" i="2"/>
  <c r="E164" i="2"/>
  <c r="F164" i="2"/>
  <c r="G164" i="2"/>
  <c r="H164" i="2"/>
  <c r="D158" i="2"/>
  <c r="E158" i="2"/>
  <c r="F158" i="2"/>
  <c r="F157" i="2" s="1"/>
  <c r="G158" i="2"/>
  <c r="H158" i="2"/>
  <c r="D151" i="2"/>
  <c r="E151" i="2"/>
  <c r="F151" i="2"/>
  <c r="G151" i="2"/>
  <c r="H151" i="2"/>
  <c r="D145" i="2"/>
  <c r="E145" i="2"/>
  <c r="F145" i="2"/>
  <c r="G145" i="2"/>
  <c r="H145" i="2"/>
  <c r="D141" i="2"/>
  <c r="E141" i="2"/>
  <c r="F141" i="2"/>
  <c r="G141" i="2"/>
  <c r="H141" i="2"/>
  <c r="D133" i="2"/>
  <c r="E133" i="2"/>
  <c r="F133" i="2"/>
  <c r="G133" i="2"/>
  <c r="H133" i="2"/>
  <c r="D122" i="2"/>
  <c r="E122" i="2"/>
  <c r="E112" i="2" s="1"/>
  <c r="F122" i="2"/>
  <c r="F112" i="2" s="1"/>
  <c r="G122" i="2"/>
  <c r="G112" i="2" s="1"/>
  <c r="H122" i="2"/>
  <c r="D112" i="2"/>
  <c r="H112" i="2"/>
  <c r="D107" i="2"/>
  <c r="E107" i="2"/>
  <c r="E98" i="2" s="1"/>
  <c r="F107" i="2"/>
  <c r="G107" i="2"/>
  <c r="G98" i="2" s="1"/>
  <c r="H107" i="2"/>
  <c r="H98" i="2" s="1"/>
  <c r="D98" i="2"/>
  <c r="F98" i="2"/>
  <c r="D91" i="2"/>
  <c r="E91" i="2"/>
  <c r="F91" i="2"/>
  <c r="G91" i="2"/>
  <c r="H91" i="2"/>
  <c r="D80" i="2"/>
  <c r="D79" i="2" s="1"/>
  <c r="E80" i="2"/>
  <c r="E79" i="2" s="1"/>
  <c r="F80" i="2"/>
  <c r="F79" i="2" s="1"/>
  <c r="F17" i="2" s="1"/>
  <c r="G80" i="2"/>
  <c r="G79" i="2" s="1"/>
  <c r="H80" i="2"/>
  <c r="H79" i="2" s="1"/>
  <c r="D75" i="2"/>
  <c r="E75" i="2"/>
  <c r="E15" i="2" s="1"/>
  <c r="F75" i="2"/>
  <c r="G75" i="2"/>
  <c r="G15" i="2" s="1"/>
  <c r="H75" i="2"/>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15" i="2"/>
  <c r="F15" i="2"/>
  <c r="H15" i="2"/>
  <c r="E18" i="2"/>
  <c r="F18" i="2"/>
  <c r="D24" i="2"/>
  <c r="E24" i="2"/>
  <c r="F24" i="2"/>
  <c r="G24" i="2"/>
  <c r="H24" i="2"/>
  <c r="C177" i="2"/>
  <c r="C175" i="2" s="1"/>
  <c r="D94" i="1"/>
  <c r="E94" i="1"/>
  <c r="F94" i="1"/>
  <c r="H94" i="1" s="1"/>
  <c r="G94" i="1"/>
  <c r="D92" i="1"/>
  <c r="D91" i="1" s="1"/>
  <c r="D90" i="1" s="1"/>
  <c r="E92" i="1"/>
  <c r="E91" i="1" s="1"/>
  <c r="E90" i="1" s="1"/>
  <c r="F92" i="1"/>
  <c r="F91" i="1" s="1"/>
  <c r="F90" i="1" s="1"/>
  <c r="G92" i="1"/>
  <c r="G91" i="1" s="1"/>
  <c r="G90" i="1" s="1"/>
  <c r="D88" i="1"/>
  <c r="E88" i="1"/>
  <c r="F88" i="1"/>
  <c r="G88" i="1"/>
  <c r="D79" i="1"/>
  <c r="E79" i="1"/>
  <c r="F79" i="1"/>
  <c r="H79" i="1" s="1"/>
  <c r="G79" i="1"/>
  <c r="D66" i="1"/>
  <c r="D65" i="1" s="1"/>
  <c r="D64" i="1" s="1"/>
  <c r="E66" i="1"/>
  <c r="E65" i="1" s="1"/>
  <c r="E64" i="1" s="1"/>
  <c r="F66" i="1"/>
  <c r="F65" i="1" s="1"/>
  <c r="F64" i="1" s="1"/>
  <c r="H64" i="1" s="1"/>
  <c r="G66" i="1"/>
  <c r="D62" i="1"/>
  <c r="E62" i="1"/>
  <c r="F62" i="1"/>
  <c r="G62" i="1"/>
  <c r="D58" i="1"/>
  <c r="D57" i="1" s="1"/>
  <c r="E58" i="1"/>
  <c r="E57" i="1" s="1"/>
  <c r="F58" i="1"/>
  <c r="G58" i="1"/>
  <c r="D55" i="1"/>
  <c r="E55" i="1"/>
  <c r="F55" i="1"/>
  <c r="G55" i="1"/>
  <c r="D53" i="1"/>
  <c r="D52" i="1" s="1"/>
  <c r="E53" i="1"/>
  <c r="E52" i="1" s="1"/>
  <c r="F53" i="1"/>
  <c r="F52" i="1" s="1"/>
  <c r="G53" i="1"/>
  <c r="G52" i="1" s="1"/>
  <c r="D28" i="1"/>
  <c r="D27" i="1" s="1"/>
  <c r="E28" i="1"/>
  <c r="E27" i="1" s="1"/>
  <c r="F28" i="1"/>
  <c r="F27" i="1" s="1"/>
  <c r="H27" i="1" s="1"/>
  <c r="G28" i="1"/>
  <c r="G27" i="1" s="1"/>
  <c r="D23" i="1"/>
  <c r="E23" i="1"/>
  <c r="F23" i="1"/>
  <c r="H23" i="1" s="1"/>
  <c r="G23" i="1"/>
  <c r="D16" i="1"/>
  <c r="D15" i="1" s="1"/>
  <c r="E16" i="1"/>
  <c r="E15" i="1" s="1"/>
  <c r="F16" i="1"/>
  <c r="F15" i="1" s="1"/>
  <c r="G16" i="1"/>
  <c r="G15" i="1" s="1"/>
  <c r="D9" i="1"/>
  <c r="E9" i="1"/>
  <c r="F9" i="1"/>
  <c r="G9" i="1"/>
  <c r="C208" i="2"/>
  <c r="C207" i="2" s="1"/>
  <c r="C206" i="2" s="1"/>
  <c r="C204" i="2"/>
  <c r="C203" i="2" s="1"/>
  <c r="C202" i="2"/>
  <c r="C201" i="2" s="1"/>
  <c r="C200" i="2" s="1"/>
  <c r="C196" i="2"/>
  <c r="C192" i="2"/>
  <c r="C187" i="2"/>
  <c r="C186" i="2"/>
  <c r="C185" i="2" s="1"/>
  <c r="C184" i="2" s="1"/>
  <c r="C172" i="2"/>
  <c r="C18" i="2" s="1"/>
  <c r="C164" i="2"/>
  <c r="C158" i="2"/>
  <c r="C151" i="2"/>
  <c r="C145" i="2"/>
  <c r="C141" i="2"/>
  <c r="C133" i="2"/>
  <c r="C122" i="2"/>
  <c r="C112" i="2" s="1"/>
  <c r="C107" i="2"/>
  <c r="C98" i="2" s="1"/>
  <c r="C91" i="2"/>
  <c r="C80" i="2"/>
  <c r="C79" i="2" s="1"/>
  <c r="C75" i="2"/>
  <c r="C15" i="2" s="1"/>
  <c r="C73" i="2"/>
  <c r="C72" i="2" s="1"/>
  <c r="C11" i="2" s="1"/>
  <c r="C69" i="2"/>
  <c r="C61" i="2"/>
  <c r="C59" i="2"/>
  <c r="C36" i="2"/>
  <c r="C34" i="2"/>
  <c r="C24" i="2"/>
  <c r="C94" i="1"/>
  <c r="C92" i="1"/>
  <c r="C91" i="1" s="1"/>
  <c r="C90" i="1" s="1"/>
  <c r="C88" i="1"/>
  <c r="C79" i="1"/>
  <c r="C66" i="1"/>
  <c r="C62" i="1"/>
  <c r="C58" i="1"/>
  <c r="C55" i="1"/>
  <c r="C53" i="1"/>
  <c r="C28" i="1"/>
  <c r="C27" i="1" s="1"/>
  <c r="C23" i="1"/>
  <c r="C16" i="1"/>
  <c r="C9" i="1"/>
  <c r="H90" i="2" l="1"/>
  <c r="E157" i="2"/>
  <c r="E23" i="2"/>
  <c r="E9" i="2" s="1"/>
  <c r="D90" i="2"/>
  <c r="C65" i="1"/>
  <c r="C64" i="1" s="1"/>
  <c r="C191" i="2"/>
  <c r="C14" i="2" s="1"/>
  <c r="E90" i="2"/>
  <c r="H132" i="2"/>
  <c r="D132" i="2"/>
  <c r="H157" i="2"/>
  <c r="D157" i="2"/>
  <c r="C157" i="2"/>
  <c r="C174" i="2"/>
  <c r="C173" i="2" s="1"/>
  <c r="C12" i="2" s="1"/>
  <c r="G157" i="2"/>
  <c r="H23" i="2"/>
  <c r="H9" i="2" s="1"/>
  <c r="D23" i="2"/>
  <c r="D9" i="2" s="1"/>
  <c r="E132" i="2"/>
  <c r="F174" i="2"/>
  <c r="F173" i="2" s="1"/>
  <c r="F12" i="2" s="1"/>
  <c r="G174" i="2"/>
  <c r="G173" i="2" s="1"/>
  <c r="G12" i="2" s="1"/>
  <c r="E13" i="2"/>
  <c r="E183" i="2"/>
  <c r="E182" i="2" s="1"/>
  <c r="G183" i="2"/>
  <c r="G182" i="2" s="1"/>
  <c r="G13" i="2"/>
  <c r="H183" i="2"/>
  <c r="H182" i="2" s="1"/>
  <c r="H13" i="2"/>
  <c r="F13" i="2"/>
  <c r="F183" i="2"/>
  <c r="F182" i="2" s="1"/>
  <c r="D183" i="2"/>
  <c r="D182" i="2" s="1"/>
  <c r="D13" i="2"/>
  <c r="G132" i="2"/>
  <c r="F132" i="2"/>
  <c r="F90" i="2"/>
  <c r="F89" i="2" s="1"/>
  <c r="G90" i="2"/>
  <c r="E17" i="2"/>
  <c r="E78" i="2"/>
  <c r="E16" i="2" s="1"/>
  <c r="H78" i="2"/>
  <c r="H16" i="2" s="1"/>
  <c r="H17" i="2"/>
  <c r="D78" i="2"/>
  <c r="D16" i="2" s="1"/>
  <c r="D17" i="2"/>
  <c r="G17" i="2"/>
  <c r="G78" i="2"/>
  <c r="G16" i="2" s="1"/>
  <c r="F78" i="2"/>
  <c r="F16" i="2" s="1"/>
  <c r="G23" i="2"/>
  <c r="G9" i="2" s="1"/>
  <c r="F23" i="2"/>
  <c r="F9" i="2" s="1"/>
  <c r="C183" i="2"/>
  <c r="C182" i="2" s="1"/>
  <c r="C13" i="2"/>
  <c r="C132" i="2"/>
  <c r="C23" i="2"/>
  <c r="C9" i="2" s="1"/>
  <c r="C90" i="2"/>
  <c r="G65" i="1"/>
  <c r="G64" i="1" s="1"/>
  <c r="G57" i="1"/>
  <c r="G51" i="1" s="1"/>
  <c r="F57" i="1"/>
  <c r="E51" i="1"/>
  <c r="D51" i="1"/>
  <c r="G14" i="1"/>
  <c r="F14" i="1"/>
  <c r="H14" i="1" s="1"/>
  <c r="E14" i="1"/>
  <c r="E8" i="1" s="1"/>
  <c r="E7" i="1" s="1"/>
  <c r="D14" i="1"/>
  <c r="D8" i="1" s="1"/>
  <c r="D7" i="1" s="1"/>
  <c r="C57" i="1"/>
  <c r="C15" i="1"/>
  <c r="C14" i="1" s="1"/>
  <c r="C52" i="1"/>
  <c r="C78" i="2"/>
  <c r="C16" i="2" s="1"/>
  <c r="C17" i="2"/>
  <c r="I14" i="1" l="1"/>
  <c r="F53" i="2"/>
  <c r="F51" i="1"/>
  <c r="H51" i="1" s="1"/>
  <c r="H57" i="1"/>
  <c r="H89" i="2"/>
  <c r="H53" i="2" s="1"/>
  <c r="H45" i="2" s="1"/>
  <c r="H44" i="2" s="1"/>
  <c r="H10" i="2" s="1"/>
  <c r="H20" i="2" s="1"/>
  <c r="H19" i="2" s="1"/>
  <c r="G8" i="1"/>
  <c r="G7" i="1" s="1"/>
  <c r="E89" i="2"/>
  <c r="E53" i="2" s="1"/>
  <c r="E45" i="2" s="1"/>
  <c r="E44" i="2" s="1"/>
  <c r="E10" i="2" s="1"/>
  <c r="D89" i="2"/>
  <c r="D53" i="2" s="1"/>
  <c r="D45" i="2" s="1"/>
  <c r="D44" i="2" s="1"/>
  <c r="D87" i="2" s="1"/>
  <c r="C8" i="1"/>
  <c r="C7" i="1" s="1"/>
  <c r="G89" i="2"/>
  <c r="G53" i="2" s="1"/>
  <c r="G45" i="2" s="1"/>
  <c r="G44" i="2" s="1"/>
  <c r="C51" i="1"/>
  <c r="C89" i="2"/>
  <c r="C53" i="2" s="1"/>
  <c r="C45" i="2" s="1"/>
  <c r="C44" i="2" s="1"/>
  <c r="F8" i="1"/>
  <c r="F7" i="1" s="1"/>
  <c r="H7" i="1" s="1"/>
  <c r="F45" i="2" l="1"/>
  <c r="G22" i="2"/>
  <c r="I7" i="1"/>
  <c r="H22" i="2"/>
  <c r="H21" i="2" s="1"/>
  <c r="H87" i="2"/>
  <c r="H8" i="2"/>
  <c r="H7" i="2" s="1"/>
  <c r="G87" i="2"/>
  <c r="G10" i="2"/>
  <c r="E8" i="2"/>
  <c r="E7" i="2" s="1"/>
  <c r="E20" i="2"/>
  <c r="E19" i="2" s="1"/>
  <c r="E87" i="2"/>
  <c r="E22" i="2"/>
  <c r="E21" i="2" s="1"/>
  <c r="D10" i="2"/>
  <c r="D20" i="2" s="1"/>
  <c r="D19" i="2" s="1"/>
  <c r="D22" i="2"/>
  <c r="D21" i="2" s="1"/>
  <c r="C10" i="2"/>
  <c r="C22" i="2"/>
  <c r="C21" i="2" s="1"/>
  <c r="C87" i="2"/>
  <c r="F44" i="2" l="1"/>
  <c r="G8" i="2"/>
  <c r="G21" i="2"/>
  <c r="G20" i="2"/>
  <c r="D8" i="2"/>
  <c r="D7" i="2" s="1"/>
  <c r="C20" i="2"/>
  <c r="C19" i="2" s="1"/>
  <c r="C8" i="2"/>
  <c r="C7" i="2" s="1"/>
  <c r="F10" i="2" l="1"/>
  <c r="F22" i="2"/>
  <c r="F87" i="2"/>
  <c r="G19" i="2"/>
  <c r="G7" i="2"/>
  <c r="F20" i="2" l="1"/>
  <c r="F8" i="2"/>
  <c r="F21" i="2"/>
  <c r="I7" i="2"/>
  <c r="G213" i="2"/>
  <c r="F7" i="2" l="1"/>
  <c r="F19" i="2"/>
</calcChain>
</file>

<file path=xl/sharedStrings.xml><?xml version="1.0" encoding="utf-8"?>
<sst xmlns="http://schemas.openxmlformats.org/spreadsheetml/2006/main" count="499" uniqueCount="444">
  <si>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</si>
  <si>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</si>
  <si>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</si>
  <si>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</si>
  <si>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</si>
  <si>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</si>
  <si>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</si>
  <si>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</si>
  <si>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</si>
  <si>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</si>
  <si>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</si>
  <si>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</si>
  <si>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</si>
  <si>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</si>
  <si>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</si>
  <si>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</si>
  <si>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</si>
  <si>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</si>
  <si>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</si>
  <si>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</si>
  <si>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</si>
  <si>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</si>
  <si>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</si>
  <si>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</si>
  <si>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</si>
  <si>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</si>
  <si>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</si>
  <si>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</si>
  <si>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</si>
  <si>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</si>
  <si>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</si>
  <si>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</si>
  <si>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</si>
  <si>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</si>
  <si>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</si>
  <si>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</si>
  <si>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</si>
  <si>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</si>
  <si>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</si>
  <si>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</si>
  <si>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</si>
  <si>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</si>
  <si>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</si>
  <si>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</si>
  <si>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</si>
  <si>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</si>
  <si>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</si>
  <si>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</si>
  <si>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</si>
  <si>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</si>
  <si>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</si>
  <si>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</si>
  <si>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</si>
  <si>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</si>
  <si>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</si>
  <si>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</si>
  <si>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</si>
  <si>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</si>
  <si>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</si>
  <si>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</si>
  <si>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</si>
  <si>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</si>
  <si>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</si>
  <si>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</si>
  <si>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</si>
  <si>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</si>
  <si>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</si>
  <si>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</si>
  <si>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</si>
  <si>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</si>
  <si>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</si>
  <si>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</si>
  <si>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</si>
  <si>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</si>
  <si>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</si>
  <si>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</si>
  <si>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</si>
  <si>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</si>
  <si>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</si>
  <si>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</si>
  <si>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</si>
  <si>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</si>
  <si>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</si>
  <si>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</si>
  <si>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</si>
  <si>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</si>
  <si>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</si>
  <si>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</si>
  <si>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</si>
  <si>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</si>
  <si>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</si>
  <si>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</si>
  <si>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</si>
  <si>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</si>
  <si>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</si>
  <si>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</si>
  <si>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</si>
  <si>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</si>
  <si>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</si>
  <si>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</si>
  <si>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</si>
  <si>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</si>
  <si>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</si>
  <si>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</si>
  <si>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</si>
  <si>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</si>
  <si>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</si>
  <si>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</si>
  <si>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</si>
  <si>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</si>
  <si>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</si>
  <si>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</si>
  <si>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</si>
  <si>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</si>
  <si>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</si>
  <si>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</si>
  <si>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</si>
  <si>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</si>
  <si>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</si>
  <si>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</si>
  <si>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</si>
  <si>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</si>
  <si>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</si>
  <si>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</si>
  <si>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</si>
  <si>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</si>
  <si>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</si>
  <si>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</si>
  <si>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</si>
  <si>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</si>
  <si>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</si>
  <si>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</si>
  <si>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</si>
  <si>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</si>
  <si>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</si>
  <si>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</si>
  <si>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</si>
  <si>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</si>
  <si>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</si>
  <si>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</si>
  <si>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</si>
  <si>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</si>
  <si>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</si>
  <si>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</si>
  <si>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</si>
  <si>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</si>
  <si>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</si>
  <si>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</si>
  <si>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</si>
  <si>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</si>
  <si>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</si>
  <si>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</si>
  <si>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</si>
  <si>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</si>
  <si>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</si>
  <si>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</si>
  <si>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</si>
  <si>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</si>
  <si>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</si>
  <si>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</si>
  <si>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</si>
  <si>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</si>
  <si>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</si>
  <si>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</si>
  <si>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</si>
  <si>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48.05</t>
  </si>
  <si>
    <t>SUME PRIMITE DE LA UE/ALTI DONATORI IN CONTUL PLATILOR EFECTUATE SI PREFINANTARI AFERENTE CADRULUI FINANCIAR 2014-2020</t>
  </si>
  <si>
    <t>48.05.02</t>
  </si>
  <si>
    <t>Fondul Social European (FSE)</t>
  </si>
  <si>
    <t>45.05</t>
  </si>
  <si>
    <t>FONDURI EXTERNE NERAMBURSABILE
TOTAL VENITURI</t>
  </si>
  <si>
    <t>45.05.02</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</si>
  <si>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</si>
  <si>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</si>
  <si>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</si>
  <si>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</si>
  <si>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</si>
  <si>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</si>
  <si>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</si>
  <si>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</si>
  <si>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</si>
  <si>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</si>
  <si>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</si>
  <si>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</si>
  <si>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</si>
  <si>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</si>
  <si>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</si>
  <si>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</si>
  <si>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</si>
  <si>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</si>
  <si>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</si>
  <si>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</si>
  <si>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</si>
  <si>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</si>
  <si>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</si>
  <si>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</si>
  <si>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</si>
  <si>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</si>
  <si>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</si>
  <si>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</si>
  <si>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</si>
  <si>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</si>
  <si>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</si>
  <si>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</si>
  <si>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</si>
  <si>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</si>
  <si>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</si>
  <si>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</si>
  <si>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</si>
  <si>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</si>
  <si>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</si>
  <si>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</si>
  <si>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</si>
  <si>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</si>
  <si>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</si>
  <si>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</si>
  <si>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</si>
  <si>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</si>
  <si>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</si>
  <si>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</si>
  <si>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</si>
  <si>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</si>
  <si>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</si>
  <si>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</si>
  <si>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</si>
  <si>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Indemnizatii de hrana</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</si>
  <si>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</si>
  <si>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</si>
  <si>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</si>
  <si>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</si>
  <si>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</si>
  <si>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</si>
  <si>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</si>
  <si>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</si>
  <si>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</si>
  <si>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</si>
  <si>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</si>
  <si>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</si>
  <si>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</si>
  <si>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</si>
  <si>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</si>
  <si>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</si>
  <si>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</si>
  <si>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</si>
  <si>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</si>
  <si>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</si>
  <si>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</si>
  <si>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</si>
  <si>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</si>
  <si>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</si>
  <si>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</si>
  <si>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</si>
  <si>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</si>
  <si>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</si>
  <si>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</si>
  <si>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</si>
  <si>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</si>
  <si>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</si>
  <si>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</si>
  <si>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</si>
  <si>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</si>
  <si>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</si>
  <si>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</si>
  <si>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</si>
  <si>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</si>
  <si>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</si>
  <si>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</si>
  <si>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</si>
  <si>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</si>
  <si>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</si>
  <si>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</si>
  <si>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</si>
  <si>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</si>
  <si>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</si>
  <si>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</si>
  <si>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</si>
  <si>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</si>
  <si>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</si>
  <si>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</si>
  <si>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</si>
  <si>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</si>
  <si>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</si>
  <si>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</si>
  <si>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</si>
  <si>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</si>
  <si>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</si>
  <si>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</si>
  <si>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</si>
  <si>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</si>
  <si>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</si>
  <si>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</si>
  <si>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</si>
  <si>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</si>
  <si>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</si>
  <si>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</si>
  <si>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</si>
  <si>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</si>
  <si>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</si>
  <si>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</si>
  <si>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</si>
  <si>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</si>
  <si>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</si>
  <si>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</si>
  <si>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</si>
  <si>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</si>
  <si>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</si>
  <si>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</si>
  <si>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</si>
  <si>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</si>
  <si>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</si>
  <si>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</si>
  <si>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</si>
  <si>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</si>
  <si>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</si>
  <si>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</si>
  <si>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</si>
  <si>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</si>
  <si>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</si>
  <si>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</si>
  <si>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</si>
  <si>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</si>
  <si>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</si>
  <si>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</si>
  <si>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</si>
  <si>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</si>
  <si>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</si>
  <si>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</si>
  <si>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</si>
  <si>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</si>
  <si>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</si>
  <si>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</si>
  <si>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</si>
  <si>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</si>
  <si>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</si>
  <si>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</si>
  <si>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</si>
  <si>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</si>
  <si>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</si>
  <si>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</si>
  <si>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</si>
  <si>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</si>
  <si>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</si>
  <si>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</si>
  <si>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</si>
  <si>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</si>
  <si>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</si>
  <si>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</si>
  <si>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</si>
  <si>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</si>
  <si>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</si>
  <si>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</si>
  <si>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</si>
  <si>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</si>
  <si>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</si>
  <si>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</si>
  <si>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</si>
  <si>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</si>
  <si>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</si>
  <si>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</si>
  <si>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</si>
  <si>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</si>
  <si>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</si>
  <si>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</si>
  <si>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</si>
  <si>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</si>
  <si>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</si>
  <si>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</si>
  <si>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</si>
  <si>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</si>
  <si>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</si>
  <si>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</si>
  <si>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</si>
  <si>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</si>
  <si>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</si>
  <si>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</si>
  <si>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</si>
  <si>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</si>
  <si>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</si>
  <si>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</si>
  <si>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</si>
  <si>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</si>
  <si>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</si>
  <si>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</si>
  <si>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</si>
  <si>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</si>
  <si>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</si>
  <si>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</si>
  <si>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</si>
  <si>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</si>
  <si>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</si>
  <si>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</si>
  <si>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</si>
  <si>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</si>
  <si>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</si>
  <si>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</si>
  <si>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</si>
  <si>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</si>
  <si>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</si>
  <si>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</si>
  <si>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</si>
  <si>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</si>
  <si>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</si>
  <si>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</si>
  <si>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</si>
  <si>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</si>
  <si>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</si>
  <si>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</si>
  <si>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</si>
  <si>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</si>
  <si>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</si>
  <si>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</si>
  <si>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</si>
  <si>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</si>
  <si>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</si>
  <si>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 xml:space="preserve">Programe din Fondul  Social European  (FSE) </t>
  </si>
  <si>
    <t>Finantarea nationala</t>
  </si>
  <si>
    <t>Finantarea externa nerambursabila</t>
  </si>
  <si>
    <t>Cheltuieli neeligibile</t>
  </si>
  <si>
    <t>66.05.58.01</t>
  </si>
  <si>
    <t xml:space="preserve">Alte programe comunitare finantate in perioada 2014-2020 </t>
  </si>
  <si>
    <t>66.05.58.01.01</t>
  </si>
  <si>
    <t>Finantare nationala</t>
  </si>
  <si>
    <t>66.05.58.01.02</t>
  </si>
  <si>
    <t>Finantare externa nerambursabila</t>
  </si>
  <si>
    <t>66.05.58.15</t>
  </si>
  <si>
    <t>66.05.58.15.01</t>
  </si>
  <si>
    <t>FONDURI EXTERNE NERAMBURSABILE</t>
  </si>
  <si>
    <t>50.08</t>
  </si>
  <si>
    <t>50.08.01</t>
  </si>
  <si>
    <t>50.08.10</t>
  </si>
  <si>
    <t>50.08.20</t>
  </si>
  <si>
    <t>Alte chelutuieli in domeniul sanatatii</t>
  </si>
  <si>
    <t>Alte institutii si actiuni sanitare</t>
  </si>
  <si>
    <t>3"</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</si>
  <si>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</si>
  <si>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t>
  </si>
  <si>
    <t>~ art.38, alin.4 din Legea nr.153/2017,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</si>
  <si>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</si>
  <si>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</si>
  <si>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majorarea acordată suplimentar drepturilor salariale cuvenite, in cuantum de 75%,  pentru personalul din unităţile sanitare publice, conform art.3^1 din Legea nr.19/2020, cu modificarile si completarile ulterioare,  pe perioada starii de urgenta</t>
  </si>
  <si>
    <t>lei</t>
  </si>
  <si>
    <t>Transferuri pentru stimulentul de risc</t>
  </si>
  <si>
    <t>CONT DE EXECUTIE CHELTUIELI MAI  2020</t>
  </si>
  <si>
    <t>CONT DE EXECUTIE VENITURI MAI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</si>
</sst>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18"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98">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3" fontId="3" fillId="0" borderId="1" xfId="0" applyNumberFormat="1" applyFont="1" applyFill="1" applyBorder="1" applyAlignment="1" applyProtection="1">
      <alignment horizontal="center" vertical="top" wrapText="1"/>
    </xf>
    <xf numFmtId="3" fontId="5" fillId="0" borderId="0" xfId="0" applyNumberFormat="1" applyFont="1" applyFill="1" applyBorder="1" applyAlignment="1">
      <alignment horizontal="righ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3" fillId="0" borderId="0" xfId="0" applyFont="1" applyFill="1" applyBorder="1"/>
    <xf numFmtId="0" fontId="5" fillId="0" borderId="0" xfId="0" applyFont="1" applyFill="1" applyAlignment="1">
      <alignment horizontal="right"/>
    </xf>
    <xf numFmtId="3" fontId="6" fillId="0" borderId="1" xfId="0" applyNumberFormat="1" applyFont="1" applyFill="1" applyBorder="1" applyAlignment="1">
      <alignment horizontal="center" wrapText="1"/>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4" fillId="0" borderId="0" xfId="0" applyFont="1" applyFill="1" applyAlignment="1">
      <alignment horizontal="left"/>
    </xf>
    <xf numFmtId="4" fontId="6" fillId="0" borderId="1" xfId="0" applyNumberFormat="1" applyFont="1" applyFill="1" applyBorder="1"/>
    <xf numFmtId="4" fontId="3"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164" fontId="12" fillId="0" borderId="1" xfId="3" applyNumberFormat="1" applyFont="1" applyFill="1" applyBorder="1" applyAlignment="1">
      <alignment horizontal="left" vertical="center"/>
    </xf>
    <xf numFmtId="4" fontId="6" fillId="0" borderId="1" xfId="3" applyNumberFormat="1" applyFont="1" applyBorder="1" applyAlignment="1">
      <alignment horizontal="right" wrapText="1"/>
    </xf>
    <xf numFmtId="4" fontId="6" fillId="0" borderId="0" xfId="0" applyNumberFormat="1" applyFont="1" applyFill="1"/>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CHETA%20CONT%20APRILIE%20%202020%20C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7">
          <cell r="F7">
            <v>140218128.43000001</v>
          </cell>
        </row>
        <row r="14">
          <cell r="F14">
            <v>143125081.96000001</v>
          </cell>
        </row>
        <row r="17">
          <cell r="F17">
            <v>328114</v>
          </cell>
        </row>
        <row r="23">
          <cell r="F23">
            <v>30601</v>
          </cell>
        </row>
        <row r="24">
          <cell r="F24">
            <v>30601</v>
          </cell>
        </row>
        <row r="26">
          <cell r="F26">
            <v>6530437.46</v>
          </cell>
        </row>
        <row r="27">
          <cell r="F27">
            <v>136235929.5</v>
          </cell>
        </row>
        <row r="29">
          <cell r="F29">
            <v>133196853</v>
          </cell>
        </row>
        <row r="30">
          <cell r="F30">
            <v>-543125.5</v>
          </cell>
        </row>
        <row r="32">
          <cell r="F32">
            <v>35001</v>
          </cell>
        </row>
        <row r="36">
          <cell r="F36">
            <v>3547</v>
          </cell>
        </row>
        <row r="37">
          <cell r="F37">
            <v>9347</v>
          </cell>
        </row>
        <row r="42">
          <cell r="F42">
            <v>7067</v>
          </cell>
        </row>
        <row r="43">
          <cell r="F43">
            <v>-16442</v>
          </cell>
        </row>
        <row r="44">
          <cell r="F44">
            <v>759979</v>
          </cell>
        </row>
        <row r="45">
          <cell r="F45">
            <v>17557</v>
          </cell>
        </row>
        <row r="46">
          <cell r="F46">
            <v>1105</v>
          </cell>
        </row>
        <row r="48">
          <cell r="F48">
            <v>93713</v>
          </cell>
        </row>
        <row r="49">
          <cell r="F49">
            <v>2671328</v>
          </cell>
        </row>
        <row r="51">
          <cell r="F51">
            <v>109791.47</v>
          </cell>
        </row>
        <row r="54">
          <cell r="F54">
            <v>37280.720000000001</v>
          </cell>
        </row>
        <row r="57">
          <cell r="F57">
            <v>72510.75</v>
          </cell>
        </row>
        <row r="61">
          <cell r="F61">
            <v>72510.75</v>
          </cell>
        </row>
        <row r="64">
          <cell r="F64">
            <v>-718</v>
          </cell>
        </row>
        <row r="70">
          <cell r="F70">
            <v>-14</v>
          </cell>
        </row>
        <row r="79">
          <cell r="F79">
            <v>-704</v>
          </cell>
        </row>
        <row r="82">
          <cell r="F82">
            <v>-473</v>
          </cell>
        </row>
        <row r="83">
          <cell r="F83">
            <v>-309</v>
          </cell>
        </row>
        <row r="86">
          <cell r="F86">
            <v>78</v>
          </cell>
        </row>
        <row r="94">
          <cell r="F94">
            <v>-3016027</v>
          </cell>
        </row>
        <row r="95">
          <cell r="F95">
            <v>-3016027</v>
          </cell>
        </row>
      </sheetData>
      <sheetData sheetId="1">
        <row r="7">
          <cell r="G7">
            <v>361241237.54999995</v>
          </cell>
        </row>
        <row r="25">
          <cell r="G25">
            <v>1697537</v>
          </cell>
        </row>
        <row r="26">
          <cell r="G26">
            <v>228746</v>
          </cell>
        </row>
        <row r="27">
          <cell r="G27">
            <v>11186</v>
          </cell>
        </row>
        <row r="28">
          <cell r="G28">
            <v>4350</v>
          </cell>
        </row>
        <row r="29">
          <cell r="G29">
            <v>100</v>
          </cell>
        </row>
        <row r="31">
          <cell r="G31">
            <v>77407</v>
          </cell>
        </row>
        <row r="32">
          <cell r="G32">
            <v>46604</v>
          </cell>
        </row>
        <row r="35">
          <cell r="G35">
            <v>91350</v>
          </cell>
        </row>
        <row r="42">
          <cell r="G42">
            <v>46630</v>
          </cell>
        </row>
        <row r="46">
          <cell r="G46">
            <v>28304.63</v>
          </cell>
        </row>
        <row r="47">
          <cell r="G47">
            <v>0</v>
          </cell>
        </row>
        <row r="48">
          <cell r="G48">
            <v>65252.88</v>
          </cell>
        </row>
        <row r="49">
          <cell r="G49">
            <v>8150.09</v>
          </cell>
        </row>
        <row r="50">
          <cell r="G50">
            <v>5010.2299999999996</v>
          </cell>
        </row>
        <row r="51">
          <cell r="G51">
            <v>0</v>
          </cell>
        </row>
        <row r="52">
          <cell r="G52">
            <v>25179.24</v>
          </cell>
        </row>
        <row r="54">
          <cell r="G54">
            <v>24268.52</v>
          </cell>
        </row>
        <row r="55">
          <cell r="G55">
            <v>133700.73000000001</v>
          </cell>
        </row>
        <row r="57">
          <cell r="G57">
            <v>24944.68</v>
          </cell>
        </row>
        <row r="60">
          <cell r="G60">
            <v>9881.76</v>
          </cell>
        </row>
        <row r="64">
          <cell r="G64">
            <v>797.3</v>
          </cell>
        </row>
        <row r="67">
          <cell r="G67">
            <v>3094</v>
          </cell>
        </row>
        <row r="70">
          <cell r="G70">
            <v>2975</v>
          </cell>
        </row>
        <row r="92">
          <cell r="G92">
            <v>33738203.859999999</v>
          </cell>
        </row>
        <row r="93">
          <cell r="G93">
            <v>57229013.75</v>
          </cell>
        </row>
        <row r="94">
          <cell r="G94">
            <v>289686.18</v>
          </cell>
        </row>
        <row r="95">
          <cell r="G95">
            <v>10222.969999999999</v>
          </cell>
        </row>
        <row r="96">
          <cell r="G96">
            <v>1325601.9099999999</v>
          </cell>
        </row>
        <row r="97">
          <cell r="G97">
            <v>-4944.76</v>
          </cell>
        </row>
        <row r="99">
          <cell r="G99">
            <v>725276.51</v>
          </cell>
        </row>
        <row r="100">
          <cell r="G100">
            <v>0</v>
          </cell>
        </row>
        <row r="101">
          <cell r="G101">
            <v>548086.56000000006</v>
          </cell>
        </row>
        <row r="102">
          <cell r="G102">
            <v>13692789.9</v>
          </cell>
        </row>
        <row r="103">
          <cell r="G103">
            <v>14385.7</v>
          </cell>
        </row>
        <row r="104">
          <cell r="G104">
            <v>345950</v>
          </cell>
        </row>
        <row r="105">
          <cell r="G105">
            <v>0</v>
          </cell>
        </row>
        <row r="106">
          <cell r="G106">
            <v>6358279.9399999995</v>
          </cell>
        </row>
        <row r="108">
          <cell r="G108">
            <v>4266755.54</v>
          </cell>
        </row>
        <row r="113">
          <cell r="G113">
            <v>1106780</v>
          </cell>
        </row>
        <row r="114">
          <cell r="G114">
            <v>53772.49</v>
          </cell>
        </row>
        <row r="115">
          <cell r="G115">
            <v>431867.87</v>
          </cell>
        </row>
        <row r="128">
          <cell r="G128">
            <v>12485450</v>
          </cell>
        </row>
        <row r="129">
          <cell r="G129">
            <v>-906.43</v>
          </cell>
        </row>
        <row r="130">
          <cell r="G130">
            <v>2076000</v>
          </cell>
        </row>
        <row r="131">
          <cell r="G131">
            <v>-1835.58</v>
          </cell>
        </row>
        <row r="134">
          <cell r="G134">
            <v>24304536.020000003</v>
          </cell>
        </row>
        <row r="135">
          <cell r="G135">
            <v>12701969.460000001</v>
          </cell>
        </row>
        <row r="136">
          <cell r="G136">
            <v>11602566.560000001</v>
          </cell>
        </row>
        <row r="137">
          <cell r="G137">
            <v>796590</v>
          </cell>
        </row>
        <row r="138">
          <cell r="G138">
            <v>-9910.25</v>
          </cell>
        </row>
        <row r="139">
          <cell r="G139">
            <v>10774190</v>
          </cell>
        </row>
        <row r="140">
          <cell r="G140">
            <v>-5202.01</v>
          </cell>
        </row>
        <row r="142">
          <cell r="G142">
            <v>566610.14</v>
          </cell>
        </row>
        <row r="144">
          <cell r="G144">
            <v>-360</v>
          </cell>
        </row>
        <row r="146">
          <cell r="G146">
            <v>5305307.7</v>
          </cell>
        </row>
        <row r="148">
          <cell r="G148">
            <v>15497.08</v>
          </cell>
        </row>
        <row r="150">
          <cell r="G150">
            <v>-18809.22</v>
          </cell>
        </row>
        <row r="152">
          <cell r="G152">
            <v>1211222.6599999999</v>
          </cell>
        </row>
        <row r="154">
          <cell r="G154">
            <v>-1542</v>
          </cell>
        </row>
        <row r="155">
          <cell r="G155">
            <v>363000</v>
          </cell>
        </row>
        <row r="159">
          <cell r="G159">
            <v>87192800</v>
          </cell>
        </row>
        <row r="162">
          <cell r="G162">
            <v>1926360</v>
          </cell>
        </row>
        <row r="163">
          <cell r="G163">
            <v>-134184.51999999999</v>
          </cell>
        </row>
        <row r="165">
          <cell r="G165">
            <v>2161070</v>
          </cell>
        </row>
        <row r="168">
          <cell r="G168">
            <v>278000</v>
          </cell>
        </row>
        <row r="170">
          <cell r="G170">
            <v>1067907.83</v>
          </cell>
        </row>
        <row r="171">
          <cell r="G171">
            <v>-13523.38</v>
          </cell>
        </row>
        <row r="176">
          <cell r="G176">
            <v>63153575</v>
          </cell>
        </row>
        <row r="178">
          <cell r="G178">
            <v>3043610</v>
          </cell>
        </row>
        <row r="179">
          <cell r="G179">
            <v>366330</v>
          </cell>
        </row>
        <row r="180">
          <cell r="G180">
            <v>236720</v>
          </cell>
        </row>
        <row r="187">
          <cell r="G187">
            <v>15513186</v>
          </cell>
        </row>
        <row r="188">
          <cell r="G188">
            <v>5954392</v>
          </cell>
        </row>
        <row r="189">
          <cell r="G189">
            <v>-1433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I95"/>
  <sheetViews>
    <sheetView workbookViewId="0">
      <pane xSplit="4" ySplit="6" topLeftCell="E22" activePane="bottomRight" state="frozen"/>
      <selection activeCell="F7" sqref="F7:G95"/>
      <selection pane="topRight" activeCell="F7" sqref="F7:G95"/>
      <selection pane="bottomLeft" activeCell="F7" sqref="F7:G95"/>
      <selection pane="bottomRight" activeCell="O7" sqref="O7:O8"/>
    </sheetView>
  </sheetViews>
  <sheetFormatPr defaultRowHeight="15" x14ac:dyDescent="0.3"/>
  <cols>
    <col min="1" max="1" width="8.42578125" style="52" customWidth="1"/>
    <col min="2" max="2" width="57.5703125" style="5" customWidth="1"/>
    <col min="3" max="3" width="5" style="5" customWidth="1"/>
    <col min="4" max="4" width="14" style="43" customWidth="1"/>
    <col min="5" max="5" width="13.85546875" style="43" bestFit="1" customWidth="1"/>
    <col min="6" max="6" width="15.7109375" style="5" customWidth="1"/>
    <col min="7" max="7" width="15.5703125" style="5" customWidth="1"/>
    <col min="8" max="8" width="15" style="5" customWidth="1"/>
    <col min="9" max="16384" width="9.140625" style="5"/>
  </cols>
  <sheetData>
    <row r="1" spans="1:9" ht="20.25" x14ac:dyDescent="0.35">
      <c r="B1" s="81" t="s">
        <v>443</v>
      </c>
      <c r="C1" s="53"/>
      <c r="D1" s="54"/>
      <c r="E1" s="54"/>
    </row>
    <row r="2" spans="1:9" ht="17.25" customHeight="1" x14ac:dyDescent="0.35">
      <c r="B2" s="55"/>
      <c r="C2" s="55"/>
      <c r="D2" s="54"/>
      <c r="E2" s="54"/>
    </row>
    <row r="3" spans="1:9" x14ac:dyDescent="0.3">
      <c r="A3" s="56"/>
      <c r="B3" s="57"/>
      <c r="C3" s="57"/>
      <c r="D3" s="6"/>
      <c r="E3" s="6"/>
      <c r="F3" s="6"/>
      <c r="G3" s="6"/>
    </row>
    <row r="4" spans="1:9" ht="12.75" customHeight="1" x14ac:dyDescent="0.3">
      <c r="B4" s="58"/>
      <c r="C4" s="58"/>
      <c r="D4" s="6"/>
      <c r="E4" s="6"/>
      <c r="F4" s="6"/>
      <c r="G4" s="59" t="s">
        <v>0</v>
      </c>
    </row>
    <row r="5" spans="1:9" ht="90" x14ac:dyDescent="0.3">
      <c r="A5" s="12" t="s">
        <v>1</v>
      </c>
      <c r="B5" s="12" t="s">
        <v>2</v>
      </c>
      <c r="C5" s="12" t="s">
        <v>3</v>
      </c>
      <c r="D5" s="12" t="s">
        <v>4</v>
      </c>
      <c r="E5" s="12" t="s">
        <v>5</v>
      </c>
      <c r="F5" s="11" t="s">
        <v>6</v>
      </c>
      <c r="G5" s="11" t="s">
        <v>7</v>
      </c>
    </row>
    <row r="6" spans="1:9" s="61" customFormat="1" x14ac:dyDescent="0.3">
      <c r="A6" s="15"/>
      <c r="B6" s="60"/>
      <c r="C6" s="60"/>
      <c r="D6" s="15">
        <v>1</v>
      </c>
      <c r="E6" s="15">
        <v>2</v>
      </c>
      <c r="F6" s="15">
        <v>3</v>
      </c>
      <c r="G6" s="15" t="s">
        <v>433</v>
      </c>
    </row>
    <row r="7" spans="1:9" x14ac:dyDescent="0.3">
      <c r="A7" s="62" t="s">
        <v>8</v>
      </c>
      <c r="B7" s="63" t="s">
        <v>9</v>
      </c>
      <c r="C7" s="82">
        <f>+C8+C64+C94+C88</f>
        <v>0</v>
      </c>
      <c r="D7" s="82">
        <f t="shared" ref="D7:G7" si="0">+D8+D64+D94+D88</f>
        <v>476830160</v>
      </c>
      <c r="E7" s="82">
        <f t="shared" si="0"/>
        <v>238903850</v>
      </c>
      <c r="F7" s="82">
        <f t="shared" si="0"/>
        <v>173616669.33999997</v>
      </c>
      <c r="G7" s="82">
        <f t="shared" si="0"/>
        <v>33398540.910000004</v>
      </c>
      <c r="H7" s="43">
        <f>F7-[1]VENITURI!$F$7</f>
        <v>33398540.909999967</v>
      </c>
      <c r="I7" s="43">
        <f>G7-H7</f>
        <v>3.7252902984619141E-8</v>
      </c>
    </row>
    <row r="8" spans="1:9" x14ac:dyDescent="0.3">
      <c r="A8" s="62" t="s">
        <v>10</v>
      </c>
      <c r="B8" s="63" t="s">
        <v>11</v>
      </c>
      <c r="C8" s="82">
        <f>+C14+C51+C9</f>
        <v>0</v>
      </c>
      <c r="D8" s="82">
        <f t="shared" ref="D8:G8" si="1">+D14+D51+D9</f>
        <v>452061000</v>
      </c>
      <c r="E8" s="82">
        <f t="shared" si="1"/>
        <v>216818680</v>
      </c>
      <c r="F8" s="82">
        <f t="shared" si="1"/>
        <v>175710544.33999997</v>
      </c>
      <c r="G8" s="82">
        <f t="shared" si="1"/>
        <v>32475670.910000004</v>
      </c>
    </row>
    <row r="9" spans="1:9" x14ac:dyDescent="0.3">
      <c r="A9" s="62" t="s">
        <v>12</v>
      </c>
      <c r="B9" s="63" t="s">
        <v>13</v>
      </c>
      <c r="C9" s="82">
        <f>+C10+C11+C12+C13</f>
        <v>0</v>
      </c>
      <c r="D9" s="82">
        <f t="shared" ref="D9:G9" si="2">+D10+D11+D12+D13</f>
        <v>0</v>
      </c>
      <c r="E9" s="82">
        <f t="shared" si="2"/>
        <v>0</v>
      </c>
      <c r="F9" s="82">
        <f t="shared" si="2"/>
        <v>0</v>
      </c>
      <c r="G9" s="82">
        <f t="shared" si="2"/>
        <v>0</v>
      </c>
    </row>
    <row r="10" spans="1:9" ht="45" x14ac:dyDescent="0.3">
      <c r="A10" s="62" t="s">
        <v>14</v>
      </c>
      <c r="B10" s="63" t="s">
        <v>15</v>
      </c>
      <c r="C10" s="82"/>
      <c r="D10" s="82"/>
      <c r="E10" s="82"/>
      <c r="F10" s="82"/>
      <c r="G10" s="82"/>
    </row>
    <row r="11" spans="1:9" ht="45" x14ac:dyDescent="0.3">
      <c r="A11" s="62" t="s">
        <v>16</v>
      </c>
      <c r="B11" s="63" t="s">
        <v>17</v>
      </c>
      <c r="C11" s="82"/>
      <c r="D11" s="82"/>
      <c r="E11" s="82"/>
      <c r="F11" s="82"/>
      <c r="G11" s="82"/>
    </row>
    <row r="12" spans="1:9" ht="30" x14ac:dyDescent="0.3">
      <c r="A12" s="62" t="s">
        <v>18</v>
      </c>
      <c r="B12" s="63" t="s">
        <v>19</v>
      </c>
      <c r="C12" s="82"/>
      <c r="D12" s="82"/>
      <c r="E12" s="82"/>
      <c r="F12" s="82"/>
      <c r="G12" s="82"/>
    </row>
    <row r="13" spans="1:9" ht="45" x14ac:dyDescent="0.3">
      <c r="A13" s="62"/>
      <c r="B13" s="63" t="s">
        <v>20</v>
      </c>
      <c r="C13" s="82"/>
      <c r="D13" s="82"/>
      <c r="E13" s="82"/>
      <c r="F13" s="82"/>
      <c r="G13" s="82"/>
    </row>
    <row r="14" spans="1:9" x14ac:dyDescent="0.3">
      <c r="A14" s="62" t="s">
        <v>21</v>
      </c>
      <c r="B14" s="63" t="s">
        <v>22</v>
      </c>
      <c r="C14" s="82">
        <f>+C15+C27</f>
        <v>0</v>
      </c>
      <c r="D14" s="82">
        <f t="shared" ref="D14:G14" si="3">+D15+D27</f>
        <v>451353000</v>
      </c>
      <c r="E14" s="82">
        <f t="shared" si="3"/>
        <v>216542020</v>
      </c>
      <c r="F14" s="82">
        <f t="shared" si="3"/>
        <v>175551403.94999999</v>
      </c>
      <c r="G14" s="82">
        <f t="shared" si="3"/>
        <v>32426321.990000002</v>
      </c>
      <c r="H14" s="43">
        <f>F14-[1]VENITURI!$F$14</f>
        <v>32426321.98999998</v>
      </c>
      <c r="I14" s="43">
        <f>G14-H14</f>
        <v>0</v>
      </c>
    </row>
    <row r="15" spans="1:9" x14ac:dyDescent="0.3">
      <c r="A15" s="62" t="s">
        <v>23</v>
      </c>
      <c r="B15" s="63" t="s">
        <v>24</v>
      </c>
      <c r="C15" s="82">
        <f>+C16+C23+C26</f>
        <v>0</v>
      </c>
      <c r="D15" s="82">
        <f t="shared" ref="D15:G15" si="4">+D16+D23+D26</f>
        <v>19126000</v>
      </c>
      <c r="E15" s="82">
        <f t="shared" si="4"/>
        <v>10101000</v>
      </c>
      <c r="F15" s="82">
        <f t="shared" si="4"/>
        <v>8534149.9499999993</v>
      </c>
      <c r="G15" s="82">
        <f t="shared" si="4"/>
        <v>1644997.4900000002</v>
      </c>
    </row>
    <row r="16" spans="1:9" ht="30" x14ac:dyDescent="0.3">
      <c r="A16" s="62" t="s">
        <v>25</v>
      </c>
      <c r="B16" s="63" t="s">
        <v>26</v>
      </c>
      <c r="C16" s="82">
        <f>C17+C18+C20+C21+C22+C19</f>
        <v>0</v>
      </c>
      <c r="D16" s="82">
        <f t="shared" ref="D16:G16" si="5">D17+D18+D20+D21+D22+D19</f>
        <v>309000</v>
      </c>
      <c r="E16" s="82">
        <f t="shared" si="5"/>
        <v>309000</v>
      </c>
      <c r="F16" s="82">
        <f t="shared" si="5"/>
        <v>428034</v>
      </c>
      <c r="G16" s="82">
        <f t="shared" si="5"/>
        <v>99920</v>
      </c>
    </row>
    <row r="17" spans="1:8" s="58" customFormat="1" ht="30" x14ac:dyDescent="0.3">
      <c r="A17" s="64" t="s">
        <v>27</v>
      </c>
      <c r="B17" s="65" t="s">
        <v>28</v>
      </c>
      <c r="C17" s="83"/>
      <c r="D17" s="82">
        <v>309000</v>
      </c>
      <c r="E17" s="82">
        <v>309000</v>
      </c>
      <c r="F17" s="83">
        <v>428034</v>
      </c>
      <c r="G17" s="83">
        <f>F17-[1]VENITURI!$F$17</f>
        <v>99920</v>
      </c>
      <c r="H17" s="6">
        <f>F17-[1]VENITURI!$F$17</f>
        <v>99920</v>
      </c>
    </row>
    <row r="18" spans="1:8" s="58" customFormat="1" ht="30" x14ac:dyDescent="0.3">
      <c r="A18" s="64" t="s">
        <v>29</v>
      </c>
      <c r="B18" s="65" t="s">
        <v>30</v>
      </c>
      <c r="C18" s="83"/>
      <c r="D18" s="82"/>
      <c r="E18" s="82"/>
      <c r="F18" s="83"/>
      <c r="G18" s="83"/>
    </row>
    <row r="19" spans="1:8" s="58" customFormat="1" x14ac:dyDescent="0.3">
      <c r="A19" s="64" t="s">
        <v>31</v>
      </c>
      <c r="B19" s="65" t="s">
        <v>32</v>
      </c>
      <c r="C19" s="83"/>
      <c r="D19" s="82"/>
      <c r="E19" s="82"/>
      <c r="F19" s="83"/>
      <c r="G19" s="83"/>
    </row>
    <row r="20" spans="1:8" s="58" customFormat="1" ht="30" x14ac:dyDescent="0.3">
      <c r="A20" s="64" t="s">
        <v>33</v>
      </c>
      <c r="B20" s="65" t="s">
        <v>34</v>
      </c>
      <c r="C20" s="83"/>
      <c r="D20" s="82"/>
      <c r="E20" s="82"/>
      <c r="F20" s="83"/>
      <c r="G20" s="83"/>
    </row>
    <row r="21" spans="1:8" s="58" customFormat="1" ht="30" x14ac:dyDescent="0.3">
      <c r="A21" s="64" t="s">
        <v>35</v>
      </c>
      <c r="B21" s="65" t="s">
        <v>36</v>
      </c>
      <c r="C21" s="83"/>
      <c r="D21" s="82"/>
      <c r="E21" s="82"/>
      <c r="F21" s="83"/>
      <c r="G21" s="83"/>
    </row>
    <row r="22" spans="1:8" s="58" customFormat="1" ht="43.5" customHeight="1" x14ac:dyDescent="0.3">
      <c r="A22" s="64" t="s">
        <v>37</v>
      </c>
      <c r="B22" s="66" t="s">
        <v>38</v>
      </c>
      <c r="C22" s="83"/>
      <c r="D22" s="82"/>
      <c r="E22" s="82"/>
      <c r="F22" s="83"/>
      <c r="G22" s="83"/>
    </row>
    <row r="23" spans="1:8" s="58" customFormat="1" ht="17.25" x14ac:dyDescent="0.35">
      <c r="A23" s="62" t="s">
        <v>39</v>
      </c>
      <c r="B23" s="67" t="s">
        <v>40</v>
      </c>
      <c r="C23" s="82">
        <f>C24+C25</f>
        <v>0</v>
      </c>
      <c r="D23" s="82">
        <f t="shared" ref="D23:G23" si="6">D24+D25</f>
        <v>25000</v>
      </c>
      <c r="E23" s="82">
        <f t="shared" si="6"/>
        <v>25000</v>
      </c>
      <c r="F23" s="82">
        <f t="shared" si="6"/>
        <v>43640</v>
      </c>
      <c r="G23" s="82">
        <f t="shared" si="6"/>
        <v>13039</v>
      </c>
      <c r="H23" s="6">
        <f>F23-[1]VENITURI!$F$23</f>
        <v>13039</v>
      </c>
    </row>
    <row r="24" spans="1:8" s="58" customFormat="1" ht="33" x14ac:dyDescent="0.3">
      <c r="A24" s="64" t="s">
        <v>41</v>
      </c>
      <c r="B24" s="66" t="s">
        <v>42</v>
      </c>
      <c r="C24" s="83"/>
      <c r="D24" s="82">
        <v>25000</v>
      </c>
      <c r="E24" s="82">
        <v>25000</v>
      </c>
      <c r="F24" s="83">
        <v>43640</v>
      </c>
      <c r="G24" s="83">
        <f>F24-[1]VENITURI!$F$24</f>
        <v>13039</v>
      </c>
    </row>
    <row r="25" spans="1:8" s="58" customFormat="1" ht="33" x14ac:dyDescent="0.3">
      <c r="A25" s="64" t="s">
        <v>43</v>
      </c>
      <c r="B25" s="66" t="s">
        <v>44</v>
      </c>
      <c r="C25" s="83"/>
      <c r="D25" s="82"/>
      <c r="E25" s="82"/>
      <c r="F25" s="83"/>
      <c r="G25" s="83"/>
    </row>
    <row r="26" spans="1:8" s="58" customFormat="1" ht="33" x14ac:dyDescent="0.3">
      <c r="A26" s="64"/>
      <c r="B26" s="66" t="s">
        <v>45</v>
      </c>
      <c r="C26" s="83"/>
      <c r="D26" s="82">
        <v>18792000</v>
      </c>
      <c r="E26" s="82">
        <v>9767000</v>
      </c>
      <c r="F26" s="83">
        <v>8062475.9500000002</v>
      </c>
      <c r="G26" s="83">
        <f>F26-[1]VENITURI!$F$26</f>
        <v>1532038.4900000002</v>
      </c>
      <c r="H26" s="6">
        <f>F26-VENITURI!F29</f>
        <v>-155648523.05000001</v>
      </c>
    </row>
    <row r="27" spans="1:8" s="58" customFormat="1" x14ac:dyDescent="0.3">
      <c r="A27" s="62" t="s">
        <v>46</v>
      </c>
      <c r="B27" s="63" t="s">
        <v>47</v>
      </c>
      <c r="C27" s="82">
        <f>C28+C34+C50+C35+C36+C37+C38+C39+C40+C41+C42+C43+C44+C45+C46+C47+C48+C49</f>
        <v>0</v>
      </c>
      <c r="D27" s="82">
        <f t="shared" ref="D27:G27" si="7">D28+D34+D50+D35+D36+D37+D38+D39+D40+D41+D42+D43+D44+D45+D46+D47+D48+D49</f>
        <v>432227000</v>
      </c>
      <c r="E27" s="82">
        <f t="shared" si="7"/>
        <v>206441020</v>
      </c>
      <c r="F27" s="82">
        <f t="shared" si="7"/>
        <v>167017254</v>
      </c>
      <c r="G27" s="82">
        <f t="shared" si="7"/>
        <v>30781324.5</v>
      </c>
      <c r="H27" s="6">
        <f>F27-[1]VENITURI!$F$27</f>
        <v>30781324.5</v>
      </c>
    </row>
    <row r="28" spans="1:8" s="58" customFormat="1" x14ac:dyDescent="0.3">
      <c r="A28" s="62" t="s">
        <v>48</v>
      </c>
      <c r="B28" s="63" t="s">
        <v>49</v>
      </c>
      <c r="C28" s="82">
        <f>C29+C30+C31+C32+C33</f>
        <v>0</v>
      </c>
      <c r="D28" s="82">
        <f t="shared" ref="D28:G28" si="8">D29+D30+D31+D32+D33</f>
        <v>412832000</v>
      </c>
      <c r="E28" s="82">
        <f t="shared" si="8"/>
        <v>200789000</v>
      </c>
      <c r="F28" s="82">
        <f t="shared" si="8"/>
        <v>162946333</v>
      </c>
      <c r="G28" s="82">
        <f t="shared" si="8"/>
        <v>30257604.5</v>
      </c>
    </row>
    <row r="29" spans="1:8" s="58" customFormat="1" ht="30" x14ac:dyDescent="0.3">
      <c r="A29" s="64" t="s">
        <v>50</v>
      </c>
      <c r="B29" s="65" t="s">
        <v>51</v>
      </c>
      <c r="C29" s="83"/>
      <c r="D29" s="82">
        <v>412832000</v>
      </c>
      <c r="E29" s="82">
        <v>200789000</v>
      </c>
      <c r="F29" s="83">
        <v>163710999</v>
      </c>
      <c r="G29" s="83">
        <f>F29-[1]VENITURI!$F$29</f>
        <v>30514146</v>
      </c>
      <c r="H29" s="6">
        <f>F29-[1]VENITURI!$F$29</f>
        <v>30514146</v>
      </c>
    </row>
    <row r="30" spans="1:8" s="58" customFormat="1" ht="66" x14ac:dyDescent="0.3">
      <c r="A30" s="64" t="s">
        <v>52</v>
      </c>
      <c r="B30" s="66" t="s">
        <v>53</v>
      </c>
      <c r="C30" s="83"/>
      <c r="D30" s="82"/>
      <c r="E30" s="82"/>
      <c r="F30" s="83">
        <v>-814630</v>
      </c>
      <c r="G30" s="83">
        <f>F30-[1]VENITURI!$F$30</f>
        <v>-271504.5</v>
      </c>
      <c r="H30" s="6">
        <f>F30-[1]VENITURI!$F$30</f>
        <v>-271504.5</v>
      </c>
    </row>
    <row r="31" spans="1:8" s="58" customFormat="1" ht="27.75" customHeight="1" x14ac:dyDescent="0.3">
      <c r="A31" s="64" t="s">
        <v>54</v>
      </c>
      <c r="B31" s="65" t="s">
        <v>55</v>
      </c>
      <c r="C31" s="83"/>
      <c r="D31" s="82"/>
      <c r="E31" s="82"/>
      <c r="F31" s="83"/>
      <c r="G31" s="83"/>
    </row>
    <row r="32" spans="1:8" s="58" customFormat="1" x14ac:dyDescent="0.3">
      <c r="A32" s="64" t="s">
        <v>56</v>
      </c>
      <c r="B32" s="65" t="s">
        <v>57</v>
      </c>
      <c r="C32" s="83"/>
      <c r="D32" s="82"/>
      <c r="E32" s="82"/>
      <c r="F32" s="83">
        <v>49964</v>
      </c>
      <c r="G32" s="83">
        <f>F32-[1]VENITURI!$F$32</f>
        <v>14963</v>
      </c>
      <c r="H32" s="6">
        <f>F32-[1]VENITURI!$F$32</f>
        <v>14963</v>
      </c>
    </row>
    <row r="33" spans="1:8" s="58" customFormat="1" x14ac:dyDescent="0.3">
      <c r="A33" s="64" t="s">
        <v>58</v>
      </c>
      <c r="B33" s="65" t="s">
        <v>59</v>
      </c>
      <c r="C33" s="83"/>
      <c r="D33" s="82"/>
      <c r="E33" s="82"/>
      <c r="F33" s="83"/>
      <c r="G33" s="83"/>
    </row>
    <row r="34" spans="1:8" s="58" customFormat="1" x14ac:dyDescent="0.3">
      <c r="A34" s="64" t="s">
        <v>60</v>
      </c>
      <c r="B34" s="65" t="s">
        <v>61</v>
      </c>
      <c r="C34" s="83"/>
      <c r="D34" s="82"/>
      <c r="E34" s="82"/>
      <c r="F34" s="83"/>
      <c r="G34" s="83"/>
    </row>
    <row r="35" spans="1:8" s="58" customFormat="1" ht="28.5" x14ac:dyDescent="0.3">
      <c r="A35" s="64" t="s">
        <v>62</v>
      </c>
      <c r="B35" s="68" t="s">
        <v>63</v>
      </c>
      <c r="C35" s="83"/>
      <c r="D35" s="82"/>
      <c r="E35" s="82"/>
      <c r="F35" s="83"/>
      <c r="G35" s="83"/>
    </row>
    <row r="36" spans="1:8" s="58" customFormat="1" ht="45" x14ac:dyDescent="0.3">
      <c r="A36" s="64" t="s">
        <v>64</v>
      </c>
      <c r="B36" s="65" t="s">
        <v>65</v>
      </c>
      <c r="C36" s="83"/>
      <c r="D36" s="82">
        <v>25000</v>
      </c>
      <c r="E36" s="82">
        <v>10880</v>
      </c>
      <c r="F36" s="83">
        <v>3547</v>
      </c>
      <c r="G36" s="83">
        <f>F36-[1]VENITURI!$F$36</f>
        <v>0</v>
      </c>
      <c r="H36" s="6">
        <f>F36-[1]VENITURI!$F$36</f>
        <v>0</v>
      </c>
    </row>
    <row r="37" spans="1:8" s="58" customFormat="1" ht="60" x14ac:dyDescent="0.3">
      <c r="A37" s="64" t="s">
        <v>66</v>
      </c>
      <c r="B37" s="65" t="s">
        <v>67</v>
      </c>
      <c r="C37" s="83"/>
      <c r="D37" s="82">
        <v>6000</v>
      </c>
      <c r="E37" s="82">
        <v>6000</v>
      </c>
      <c r="F37" s="83">
        <v>10376</v>
      </c>
      <c r="G37" s="83">
        <f>F37-[1]VENITURI!$F$37</f>
        <v>1029</v>
      </c>
      <c r="H37" s="6">
        <f>F37-[1]VENITURI!$F$37</f>
        <v>1029</v>
      </c>
    </row>
    <row r="38" spans="1:8" s="58" customFormat="1" ht="45" x14ac:dyDescent="0.3">
      <c r="A38" s="64" t="s">
        <v>68</v>
      </c>
      <c r="B38" s="65" t="s">
        <v>69</v>
      </c>
      <c r="C38" s="83"/>
      <c r="D38" s="82"/>
      <c r="E38" s="82"/>
      <c r="F38" s="83"/>
      <c r="G38" s="83"/>
    </row>
    <row r="39" spans="1:8" s="58" customFormat="1" ht="60" x14ac:dyDescent="0.3">
      <c r="A39" s="64" t="s">
        <v>70</v>
      </c>
      <c r="B39" s="65" t="s">
        <v>71</v>
      </c>
      <c r="C39" s="83"/>
      <c r="D39" s="82"/>
      <c r="E39" s="82"/>
      <c r="F39" s="83"/>
      <c r="G39" s="83"/>
    </row>
    <row r="40" spans="1:8" s="58" customFormat="1" ht="60" x14ac:dyDescent="0.3">
      <c r="A40" s="64" t="s">
        <v>72</v>
      </c>
      <c r="B40" s="65" t="s">
        <v>73</v>
      </c>
      <c r="C40" s="83"/>
      <c r="D40" s="82"/>
      <c r="E40" s="82"/>
      <c r="F40" s="83"/>
      <c r="G40" s="83"/>
    </row>
    <row r="41" spans="1:8" s="58" customFormat="1" ht="45" x14ac:dyDescent="0.3">
      <c r="A41" s="64" t="s">
        <v>74</v>
      </c>
      <c r="B41" s="65" t="s">
        <v>75</v>
      </c>
      <c r="C41" s="83"/>
      <c r="D41" s="82"/>
      <c r="E41" s="82"/>
      <c r="F41" s="83">
        <v>9050</v>
      </c>
      <c r="G41" s="83">
        <f>F41-[1]VENITURI!$F$41</f>
        <v>9050</v>
      </c>
      <c r="H41" s="6">
        <f>F41-[1]VENITURI!$F$41</f>
        <v>9050</v>
      </c>
    </row>
    <row r="42" spans="1:8" s="58" customFormat="1" ht="45" x14ac:dyDescent="0.3">
      <c r="A42" s="64" t="s">
        <v>76</v>
      </c>
      <c r="B42" s="65" t="s">
        <v>77</v>
      </c>
      <c r="C42" s="83"/>
      <c r="D42" s="82">
        <v>46000</v>
      </c>
      <c r="E42" s="82">
        <v>30820</v>
      </c>
      <c r="F42" s="83"/>
      <c r="G42" s="83">
        <f>F42-[1]VENITURI!$F$42</f>
        <v>-7067</v>
      </c>
    </row>
    <row r="43" spans="1:8" s="58" customFormat="1" ht="30" customHeight="1" x14ac:dyDescent="0.3">
      <c r="A43" s="64" t="s">
        <v>78</v>
      </c>
      <c r="B43" s="65" t="s">
        <v>79</v>
      </c>
      <c r="C43" s="83"/>
      <c r="D43" s="82"/>
      <c r="E43" s="82"/>
      <c r="F43" s="83">
        <v>-15737</v>
      </c>
      <c r="G43" s="83">
        <f>F43-[1]VENITURI!$F$43</f>
        <v>705</v>
      </c>
      <c r="H43" s="6">
        <f>F43-[1]VENITURI!$F$43</f>
        <v>705</v>
      </c>
    </row>
    <row r="44" spans="1:8" s="58" customFormat="1" x14ac:dyDescent="0.3">
      <c r="A44" s="64" t="s">
        <v>80</v>
      </c>
      <c r="B44" s="65" t="s">
        <v>81</v>
      </c>
      <c r="C44" s="83"/>
      <c r="D44" s="82">
        <v>7009000</v>
      </c>
      <c r="E44" s="82">
        <v>2463000</v>
      </c>
      <c r="F44" s="83">
        <v>746562</v>
      </c>
      <c r="G44" s="83">
        <f>F44-[1]VENITURI!$F$44</f>
        <v>-13417</v>
      </c>
      <c r="H44" s="6">
        <f>F44-[1]VENITURI!$F$44</f>
        <v>-13417</v>
      </c>
    </row>
    <row r="45" spans="1:8" s="58" customFormat="1" ht="20.25" customHeight="1" x14ac:dyDescent="0.3">
      <c r="A45" s="64" t="s">
        <v>82</v>
      </c>
      <c r="B45" s="65" t="s">
        <v>83</v>
      </c>
      <c r="C45" s="83"/>
      <c r="D45" s="82">
        <v>20000</v>
      </c>
      <c r="E45" s="82">
        <v>18240</v>
      </c>
      <c r="F45" s="83">
        <v>22617</v>
      </c>
      <c r="G45" s="83">
        <f>F45-[1]VENITURI!$F$45</f>
        <v>5060</v>
      </c>
      <c r="H45" s="6">
        <f>F45-[1]VENITURI!$F$45</f>
        <v>5060</v>
      </c>
    </row>
    <row r="46" spans="1:8" s="58" customFormat="1" ht="45.75" customHeight="1" x14ac:dyDescent="0.3">
      <c r="A46" s="69" t="s">
        <v>84</v>
      </c>
      <c r="B46" s="70" t="s">
        <v>85</v>
      </c>
      <c r="C46" s="83"/>
      <c r="D46" s="82"/>
      <c r="E46" s="82"/>
      <c r="F46" s="83">
        <v>1105</v>
      </c>
      <c r="G46" s="83">
        <f>F46-[1]VENITURI!$F$46</f>
        <v>0</v>
      </c>
      <c r="H46" s="6">
        <f>F46-[1]VENITURI!$F$46</f>
        <v>0</v>
      </c>
    </row>
    <row r="47" spans="1:8" s="58" customFormat="1" x14ac:dyDescent="0.3">
      <c r="A47" s="69" t="s">
        <v>86</v>
      </c>
      <c r="B47" s="70" t="s">
        <v>87</v>
      </c>
      <c r="C47" s="83"/>
      <c r="D47" s="82"/>
      <c r="E47" s="82"/>
      <c r="F47" s="83"/>
      <c r="G47" s="83"/>
    </row>
    <row r="48" spans="1:8" s="58" customFormat="1" ht="45" x14ac:dyDescent="0.3">
      <c r="A48" s="69" t="s">
        <v>88</v>
      </c>
      <c r="B48" s="70" t="s">
        <v>89</v>
      </c>
      <c r="C48" s="83"/>
      <c r="D48" s="82">
        <v>209000</v>
      </c>
      <c r="E48" s="82">
        <v>108080</v>
      </c>
      <c r="F48" s="83">
        <v>102786</v>
      </c>
      <c r="G48" s="83">
        <f>F48-[1]VENITURI!$F$48</f>
        <v>9073</v>
      </c>
      <c r="H48" s="6">
        <f>F48-[1]VENITURI!$F$48</f>
        <v>9073</v>
      </c>
    </row>
    <row r="49" spans="1:8" ht="30" x14ac:dyDescent="0.3">
      <c r="A49" s="69" t="s">
        <v>90</v>
      </c>
      <c r="B49" s="70" t="s">
        <v>91</v>
      </c>
      <c r="C49" s="83"/>
      <c r="D49" s="82">
        <v>12080000</v>
      </c>
      <c r="E49" s="82">
        <v>3015000</v>
      </c>
      <c r="F49" s="83">
        <v>3190615</v>
      </c>
      <c r="G49" s="83">
        <f>F49-[1]VENITURI!$F$49</f>
        <v>519287</v>
      </c>
      <c r="H49" s="6">
        <f>F49-[1]VENITURI!$F$49</f>
        <v>519287</v>
      </c>
    </row>
    <row r="50" spans="1:8" x14ac:dyDescent="0.3">
      <c r="A50" s="64" t="s">
        <v>92</v>
      </c>
      <c r="B50" s="65" t="s">
        <v>93</v>
      </c>
      <c r="C50" s="83"/>
      <c r="D50" s="82"/>
      <c r="E50" s="82"/>
      <c r="F50" s="83"/>
      <c r="G50" s="83"/>
    </row>
    <row r="51" spans="1:8" x14ac:dyDescent="0.3">
      <c r="A51" s="62" t="s">
        <v>94</v>
      </c>
      <c r="B51" s="63" t="s">
        <v>95</v>
      </c>
      <c r="C51" s="82">
        <f>+C52+C57</f>
        <v>0</v>
      </c>
      <c r="D51" s="82">
        <f t="shared" ref="D51:G51" si="9">+D52+D57</f>
        <v>708000</v>
      </c>
      <c r="E51" s="82">
        <f t="shared" si="9"/>
        <v>276660</v>
      </c>
      <c r="F51" s="82">
        <f t="shared" si="9"/>
        <v>159140.39000000001</v>
      </c>
      <c r="G51" s="82">
        <f t="shared" si="9"/>
        <v>49348.92</v>
      </c>
      <c r="H51" s="43">
        <f>F51-[1]VENITURI!$F$51</f>
        <v>49348.920000000013</v>
      </c>
    </row>
    <row r="52" spans="1:8" x14ac:dyDescent="0.3">
      <c r="A52" s="62" t="s">
        <v>96</v>
      </c>
      <c r="B52" s="63" t="s">
        <v>97</v>
      </c>
      <c r="C52" s="82">
        <f>+C53+C55</f>
        <v>0</v>
      </c>
      <c r="D52" s="82">
        <f t="shared" ref="D52:G52" si="10">+D53+D55</f>
        <v>146000</v>
      </c>
      <c r="E52" s="82">
        <f t="shared" si="10"/>
        <v>67660</v>
      </c>
      <c r="F52" s="82">
        <f t="shared" si="10"/>
        <v>41556.5</v>
      </c>
      <c r="G52" s="82">
        <f t="shared" si="10"/>
        <v>4275.7799999999988</v>
      </c>
    </row>
    <row r="53" spans="1:8" x14ac:dyDescent="0.3">
      <c r="A53" s="62" t="s">
        <v>98</v>
      </c>
      <c r="B53" s="63" t="s">
        <v>99</v>
      </c>
      <c r="C53" s="82">
        <f>+C54</f>
        <v>0</v>
      </c>
      <c r="D53" s="82">
        <f t="shared" ref="D53:G53" si="11">+D54</f>
        <v>146000</v>
      </c>
      <c r="E53" s="82">
        <f t="shared" si="11"/>
        <v>67660</v>
      </c>
      <c r="F53" s="82">
        <f t="shared" si="11"/>
        <v>41556.5</v>
      </c>
      <c r="G53" s="82">
        <f t="shared" si="11"/>
        <v>4275.7799999999988</v>
      </c>
    </row>
    <row r="54" spans="1:8" x14ac:dyDescent="0.3">
      <c r="A54" s="64" t="s">
        <v>100</v>
      </c>
      <c r="B54" s="65" t="s">
        <v>101</v>
      </c>
      <c r="C54" s="83"/>
      <c r="D54" s="82">
        <v>146000</v>
      </c>
      <c r="E54" s="82">
        <v>67660</v>
      </c>
      <c r="F54" s="83">
        <v>41556.5</v>
      </c>
      <c r="G54" s="83">
        <f>F54-[1]VENITURI!$F$54</f>
        <v>4275.7799999999988</v>
      </c>
    </row>
    <row r="55" spans="1:8" x14ac:dyDescent="0.3">
      <c r="A55" s="62" t="s">
        <v>102</v>
      </c>
      <c r="B55" s="63" t="s">
        <v>103</v>
      </c>
      <c r="C55" s="82">
        <f>+C56</f>
        <v>0</v>
      </c>
      <c r="D55" s="82">
        <f t="shared" ref="D55:G55" si="12">+D56</f>
        <v>0</v>
      </c>
      <c r="E55" s="82">
        <f t="shared" si="12"/>
        <v>0</v>
      </c>
      <c r="F55" s="82">
        <f t="shared" si="12"/>
        <v>0</v>
      </c>
      <c r="G55" s="82">
        <f t="shared" si="12"/>
        <v>0</v>
      </c>
    </row>
    <row r="56" spans="1:8" x14ac:dyDescent="0.3">
      <c r="A56" s="64" t="s">
        <v>104</v>
      </c>
      <c r="B56" s="65" t="s">
        <v>105</v>
      </c>
      <c r="C56" s="83"/>
      <c r="D56" s="82"/>
      <c r="E56" s="82"/>
      <c r="F56" s="83"/>
      <c r="G56" s="83"/>
    </row>
    <row r="57" spans="1:8" s="19" customFormat="1" x14ac:dyDescent="0.3">
      <c r="A57" s="62" t="s">
        <v>106</v>
      </c>
      <c r="B57" s="63" t="s">
        <v>107</v>
      </c>
      <c r="C57" s="82">
        <f>+C58+C62</f>
        <v>0</v>
      </c>
      <c r="D57" s="82">
        <f t="shared" ref="D57:G57" si="13">+D58+D62</f>
        <v>562000</v>
      </c>
      <c r="E57" s="82">
        <f t="shared" si="13"/>
        <v>209000</v>
      </c>
      <c r="F57" s="82">
        <f t="shared" si="13"/>
        <v>117583.89</v>
      </c>
      <c r="G57" s="82">
        <f t="shared" si="13"/>
        <v>45073.14</v>
      </c>
      <c r="H57" s="97">
        <f>F57-[1]VENITURI!$F$57</f>
        <v>45073.14</v>
      </c>
    </row>
    <row r="58" spans="1:8" x14ac:dyDescent="0.3">
      <c r="A58" s="62" t="s">
        <v>108</v>
      </c>
      <c r="B58" s="63" t="s">
        <v>109</v>
      </c>
      <c r="C58" s="82">
        <f>C61+C59+C60</f>
        <v>0</v>
      </c>
      <c r="D58" s="82">
        <f t="shared" ref="D58:G58" si="14">D61+D59+D60</f>
        <v>562000</v>
      </c>
      <c r="E58" s="82">
        <f t="shared" si="14"/>
        <v>209000</v>
      </c>
      <c r="F58" s="82">
        <f t="shared" si="14"/>
        <v>117583.89</v>
      </c>
      <c r="G58" s="82">
        <f t="shared" si="14"/>
        <v>45073.14</v>
      </c>
    </row>
    <row r="59" spans="1:8" x14ac:dyDescent="0.3">
      <c r="A59" s="71" t="s">
        <v>110</v>
      </c>
      <c r="B59" s="63" t="s">
        <v>111</v>
      </c>
      <c r="C59" s="82"/>
      <c r="D59" s="82"/>
      <c r="E59" s="82"/>
      <c r="F59" s="82"/>
      <c r="G59" s="82"/>
    </row>
    <row r="60" spans="1:8" x14ac:dyDescent="0.3">
      <c r="A60" s="71" t="s">
        <v>112</v>
      </c>
      <c r="B60" s="63" t="s">
        <v>113</v>
      </c>
      <c r="C60" s="82"/>
      <c r="D60" s="82"/>
      <c r="E60" s="82"/>
      <c r="F60" s="82"/>
      <c r="G60" s="82"/>
    </row>
    <row r="61" spans="1:8" x14ac:dyDescent="0.3">
      <c r="A61" s="64" t="s">
        <v>114</v>
      </c>
      <c r="B61" s="72" t="s">
        <v>115</v>
      </c>
      <c r="C61" s="83"/>
      <c r="D61" s="82">
        <v>562000</v>
      </c>
      <c r="E61" s="82">
        <v>209000</v>
      </c>
      <c r="F61" s="83">
        <v>117583.89</v>
      </c>
      <c r="G61" s="83">
        <f>F61-[1]VENITURI!$F$61</f>
        <v>45073.14</v>
      </c>
    </row>
    <row r="62" spans="1:8" ht="30" x14ac:dyDescent="0.3">
      <c r="A62" s="62" t="s">
        <v>116</v>
      </c>
      <c r="B62" s="63" t="s">
        <v>117</v>
      </c>
      <c r="C62" s="82">
        <f>C63</f>
        <v>0</v>
      </c>
      <c r="D62" s="82">
        <f t="shared" ref="D62:G62" si="15">D63</f>
        <v>0</v>
      </c>
      <c r="E62" s="82">
        <f t="shared" si="15"/>
        <v>0</v>
      </c>
      <c r="F62" s="82">
        <f t="shared" si="15"/>
        <v>0</v>
      </c>
      <c r="G62" s="82">
        <f t="shared" si="15"/>
        <v>0</v>
      </c>
    </row>
    <row r="63" spans="1:8" x14ac:dyDescent="0.3">
      <c r="A63" s="64" t="s">
        <v>118</v>
      </c>
      <c r="B63" s="72" t="s">
        <v>119</v>
      </c>
      <c r="C63" s="83"/>
      <c r="D63" s="82"/>
      <c r="E63" s="82"/>
      <c r="F63" s="83"/>
      <c r="G63" s="83"/>
    </row>
    <row r="64" spans="1:8" x14ac:dyDescent="0.3">
      <c r="A64" s="62" t="s">
        <v>120</v>
      </c>
      <c r="B64" s="63" t="s">
        <v>121</v>
      </c>
      <c r="C64" s="82">
        <f>+C65</f>
        <v>0</v>
      </c>
      <c r="D64" s="82">
        <f t="shared" ref="D64:G64" si="16">+D65</f>
        <v>24769160</v>
      </c>
      <c r="E64" s="82">
        <f t="shared" si="16"/>
        <v>22085170</v>
      </c>
      <c r="F64" s="82">
        <f t="shared" si="16"/>
        <v>-718</v>
      </c>
      <c r="G64" s="82">
        <f t="shared" si="16"/>
        <v>0</v>
      </c>
      <c r="H64" s="43">
        <f>F64-[1]VENITURI!$F$64</f>
        <v>0</v>
      </c>
    </row>
    <row r="65" spans="1:8" s="58" customFormat="1" ht="30" x14ac:dyDescent="0.3">
      <c r="A65" s="62" t="s">
        <v>122</v>
      </c>
      <c r="B65" s="63" t="s">
        <v>123</v>
      </c>
      <c r="C65" s="82">
        <f>+C66+C79</f>
        <v>0</v>
      </c>
      <c r="D65" s="82">
        <f t="shared" ref="D65:G65" si="17">+D66+D79</f>
        <v>24769160</v>
      </c>
      <c r="E65" s="82">
        <f t="shared" si="17"/>
        <v>22085170</v>
      </c>
      <c r="F65" s="82">
        <f t="shared" si="17"/>
        <v>-718</v>
      </c>
      <c r="G65" s="82">
        <f t="shared" si="17"/>
        <v>0</v>
      </c>
    </row>
    <row r="66" spans="1:8" s="58" customFormat="1" x14ac:dyDescent="0.3">
      <c r="A66" s="62" t="s">
        <v>124</v>
      </c>
      <c r="B66" s="63" t="s">
        <v>125</v>
      </c>
      <c r="C66" s="82">
        <f>C67+C68+C69+C70+C72+C73+C74+C75+C71+C76+C77+C78</f>
        <v>0</v>
      </c>
      <c r="D66" s="82">
        <f t="shared" ref="D66:G66" si="18">D67+D68+D69+D70+D72+D73+D74+D75+D71+D76+D77+D78</f>
        <v>24769160</v>
      </c>
      <c r="E66" s="82">
        <f t="shared" si="18"/>
        <v>22085170</v>
      </c>
      <c r="F66" s="82">
        <f t="shared" si="18"/>
        <v>-14</v>
      </c>
      <c r="G66" s="82">
        <f t="shared" si="18"/>
        <v>0</v>
      </c>
    </row>
    <row r="67" spans="1:8" s="58" customFormat="1" ht="30" x14ac:dyDescent="0.3">
      <c r="A67" s="64" t="s">
        <v>126</v>
      </c>
      <c r="B67" s="72" t="s">
        <v>127</v>
      </c>
      <c r="C67" s="83"/>
      <c r="D67" s="82"/>
      <c r="E67" s="82"/>
      <c r="F67" s="83"/>
      <c r="G67" s="83"/>
    </row>
    <row r="68" spans="1:8" s="58" customFormat="1" ht="30" x14ac:dyDescent="0.3">
      <c r="A68" s="64" t="s">
        <v>128</v>
      </c>
      <c r="B68" s="72" t="s">
        <v>129</v>
      </c>
      <c r="C68" s="83"/>
      <c r="D68" s="82"/>
      <c r="E68" s="82"/>
      <c r="F68" s="83"/>
      <c r="G68" s="83"/>
    </row>
    <row r="69" spans="1:8" s="58" customFormat="1" ht="30" x14ac:dyDescent="0.3">
      <c r="A69" s="73" t="s">
        <v>130</v>
      </c>
      <c r="B69" s="72" t="s">
        <v>131</v>
      </c>
      <c r="C69" s="83"/>
      <c r="D69" s="82">
        <v>18833160</v>
      </c>
      <c r="E69" s="82">
        <v>18833160</v>
      </c>
      <c r="F69" s="83"/>
      <c r="G69" s="83"/>
    </row>
    <row r="70" spans="1:8" s="58" customFormat="1" ht="30" x14ac:dyDescent="0.3">
      <c r="A70" s="64" t="s">
        <v>132</v>
      </c>
      <c r="B70" s="74" t="s">
        <v>133</v>
      </c>
      <c r="C70" s="83"/>
      <c r="D70" s="82"/>
      <c r="E70" s="82"/>
      <c r="F70" s="83">
        <v>-14</v>
      </c>
      <c r="G70" s="83">
        <f>F70-[1]VENITURI!$F$70</f>
        <v>0</v>
      </c>
    </row>
    <row r="71" spans="1:8" s="58" customFormat="1" x14ac:dyDescent="0.3">
      <c r="A71" s="64" t="s">
        <v>134</v>
      </c>
      <c r="B71" s="74" t="s">
        <v>135</v>
      </c>
      <c r="C71" s="83"/>
      <c r="D71" s="82"/>
      <c r="E71" s="82"/>
      <c r="F71" s="83"/>
      <c r="G71" s="83"/>
    </row>
    <row r="72" spans="1:8" s="58" customFormat="1" ht="30" x14ac:dyDescent="0.3">
      <c r="A72" s="64" t="s">
        <v>136</v>
      </c>
      <c r="B72" s="74" t="s">
        <v>137</v>
      </c>
      <c r="C72" s="83"/>
      <c r="D72" s="82"/>
      <c r="E72" s="82"/>
      <c r="F72" s="83"/>
      <c r="G72" s="83"/>
    </row>
    <row r="73" spans="1:8" s="58" customFormat="1" ht="30" x14ac:dyDescent="0.3">
      <c r="A73" s="64" t="s">
        <v>138</v>
      </c>
      <c r="B73" s="74" t="s">
        <v>139</v>
      </c>
      <c r="C73" s="83"/>
      <c r="D73" s="82"/>
      <c r="E73" s="82"/>
      <c r="F73" s="83"/>
      <c r="G73" s="83"/>
    </row>
    <row r="74" spans="1:8" s="58" customFormat="1" ht="30" x14ac:dyDescent="0.3">
      <c r="A74" s="64" t="s">
        <v>140</v>
      </c>
      <c r="B74" s="74" t="s">
        <v>141</v>
      </c>
      <c r="C74" s="83"/>
      <c r="D74" s="82"/>
      <c r="E74" s="82"/>
      <c r="F74" s="83"/>
      <c r="G74" s="83"/>
    </row>
    <row r="75" spans="1:8" s="58" customFormat="1" ht="75" x14ac:dyDescent="0.3">
      <c r="A75" s="64" t="s">
        <v>142</v>
      </c>
      <c r="B75" s="74" t="s">
        <v>143</v>
      </c>
      <c r="C75" s="83"/>
      <c r="D75" s="82"/>
      <c r="E75" s="82"/>
      <c r="F75" s="83"/>
      <c r="G75" s="83"/>
    </row>
    <row r="76" spans="1:8" s="58" customFormat="1" ht="30" x14ac:dyDescent="0.3">
      <c r="A76" s="64" t="s">
        <v>144</v>
      </c>
      <c r="B76" s="74" t="s">
        <v>145</v>
      </c>
      <c r="C76" s="83"/>
      <c r="D76" s="82">
        <v>5936000</v>
      </c>
      <c r="E76" s="82">
        <v>3252010</v>
      </c>
      <c r="F76" s="83"/>
      <c r="G76" s="83"/>
    </row>
    <row r="77" spans="1:8" s="58" customFormat="1" ht="30" x14ac:dyDescent="0.3">
      <c r="A77" s="64" t="s">
        <v>146</v>
      </c>
      <c r="B77" s="74" t="s">
        <v>147</v>
      </c>
      <c r="C77" s="83"/>
      <c r="D77" s="82"/>
      <c r="E77" s="82"/>
      <c r="F77" s="83"/>
      <c r="G77" s="83"/>
    </row>
    <row r="78" spans="1:8" s="58" customFormat="1" ht="60" x14ac:dyDescent="0.3">
      <c r="A78" s="64"/>
      <c r="B78" s="74" t="s">
        <v>148</v>
      </c>
      <c r="C78" s="83"/>
      <c r="D78" s="82"/>
      <c r="E78" s="82"/>
      <c r="F78" s="83"/>
      <c r="G78" s="83"/>
    </row>
    <row r="79" spans="1:8" s="58" customFormat="1" x14ac:dyDescent="0.3">
      <c r="A79" s="62" t="s">
        <v>149</v>
      </c>
      <c r="B79" s="63" t="s">
        <v>150</v>
      </c>
      <c r="C79" s="82">
        <f>+C80+C81+C82+C83+C84+C85+C86+C87</f>
        <v>0</v>
      </c>
      <c r="D79" s="82">
        <f t="shared" ref="D79:G79" si="19">+D80+D81+D82+D83+D84+D85+D86+D87</f>
        <v>0</v>
      </c>
      <c r="E79" s="82">
        <f t="shared" si="19"/>
        <v>0</v>
      </c>
      <c r="F79" s="82">
        <f t="shared" si="19"/>
        <v>-704</v>
      </c>
      <c r="G79" s="82">
        <f t="shared" si="19"/>
        <v>0</v>
      </c>
      <c r="H79" s="6">
        <f>F79-[1]VENITURI!$F$79</f>
        <v>0</v>
      </c>
    </row>
    <row r="80" spans="1:8" s="58" customFormat="1" ht="30" x14ac:dyDescent="0.3">
      <c r="A80" s="75" t="s">
        <v>151</v>
      </c>
      <c r="B80" s="65" t="s">
        <v>152</v>
      </c>
      <c r="C80" s="83"/>
      <c r="D80" s="82"/>
      <c r="E80" s="82"/>
      <c r="F80" s="83"/>
      <c r="G80" s="83"/>
    </row>
    <row r="81" spans="1:8" ht="30" x14ac:dyDescent="0.3">
      <c r="A81" s="75" t="s">
        <v>153</v>
      </c>
      <c r="B81" s="34" t="s">
        <v>133</v>
      </c>
      <c r="C81" s="83"/>
      <c r="D81" s="82"/>
      <c r="E81" s="82"/>
      <c r="F81" s="83"/>
      <c r="G81" s="83"/>
    </row>
    <row r="82" spans="1:8" ht="45" x14ac:dyDescent="0.3">
      <c r="A82" s="64" t="s">
        <v>154</v>
      </c>
      <c r="B82" s="65" t="s">
        <v>155</v>
      </c>
      <c r="C82" s="83"/>
      <c r="D82" s="82"/>
      <c r="E82" s="82"/>
      <c r="F82" s="83">
        <v>-473</v>
      </c>
      <c r="G82" s="83">
        <f>F82-[1]VENITURI!$F$82</f>
        <v>0</v>
      </c>
    </row>
    <row r="83" spans="1:8" ht="45" x14ac:dyDescent="0.3">
      <c r="A83" s="64" t="s">
        <v>156</v>
      </c>
      <c r="B83" s="65" t="s">
        <v>157</v>
      </c>
      <c r="C83" s="83"/>
      <c r="D83" s="82"/>
      <c r="E83" s="82"/>
      <c r="F83" s="83">
        <v>-309</v>
      </c>
      <c r="G83" s="83">
        <f>F83-[1]VENITURI!$F$83</f>
        <v>0</v>
      </c>
    </row>
    <row r="84" spans="1:8" ht="30" x14ac:dyDescent="0.3">
      <c r="A84" s="64" t="s">
        <v>158</v>
      </c>
      <c r="B84" s="65" t="s">
        <v>137</v>
      </c>
      <c r="C84" s="83"/>
      <c r="D84" s="82"/>
      <c r="E84" s="82"/>
      <c r="F84" s="83"/>
      <c r="G84" s="83"/>
    </row>
    <row r="85" spans="1:8" ht="30" x14ac:dyDescent="0.3">
      <c r="A85" s="68" t="s">
        <v>159</v>
      </c>
      <c r="B85" s="76" t="s">
        <v>160</v>
      </c>
      <c r="C85" s="83"/>
      <c r="D85" s="82"/>
      <c r="E85" s="82"/>
      <c r="F85" s="83"/>
      <c r="G85" s="83"/>
    </row>
    <row r="86" spans="1:8" ht="75" x14ac:dyDescent="0.3">
      <c r="A86" s="77" t="s">
        <v>161</v>
      </c>
      <c r="B86" s="78" t="s">
        <v>162</v>
      </c>
      <c r="C86" s="83"/>
      <c r="D86" s="82"/>
      <c r="E86" s="82"/>
      <c r="F86" s="83">
        <v>78</v>
      </c>
      <c r="G86" s="83">
        <f>F86-[1]VENITURI!$F$86</f>
        <v>0</v>
      </c>
    </row>
    <row r="87" spans="1:8" ht="45" x14ac:dyDescent="0.3">
      <c r="A87" s="77" t="s">
        <v>163</v>
      </c>
      <c r="B87" s="79" t="s">
        <v>164</v>
      </c>
      <c r="C87" s="83"/>
      <c r="D87" s="82"/>
      <c r="E87" s="82"/>
      <c r="F87" s="83"/>
      <c r="G87" s="83"/>
    </row>
    <row r="88" spans="1:8" ht="45" x14ac:dyDescent="0.3">
      <c r="A88" s="77" t="s">
        <v>165</v>
      </c>
      <c r="B88" s="80" t="s">
        <v>166</v>
      </c>
      <c r="C88" s="82">
        <f>C89</f>
        <v>0</v>
      </c>
      <c r="D88" s="82">
        <f t="shared" ref="D88:G88" si="20">D89</f>
        <v>0</v>
      </c>
      <c r="E88" s="82">
        <f t="shared" si="20"/>
        <v>0</v>
      </c>
      <c r="F88" s="82">
        <f t="shared" si="20"/>
        <v>0</v>
      </c>
      <c r="G88" s="82">
        <f t="shared" si="20"/>
        <v>0</v>
      </c>
    </row>
    <row r="89" spans="1:8" x14ac:dyDescent="0.3">
      <c r="A89" s="77" t="s">
        <v>167</v>
      </c>
      <c r="B89" s="79" t="s">
        <v>168</v>
      </c>
      <c r="C89" s="82"/>
      <c r="D89" s="82"/>
      <c r="E89" s="82"/>
      <c r="F89" s="83"/>
      <c r="G89" s="83"/>
    </row>
    <row r="90" spans="1:8" ht="30" x14ac:dyDescent="0.3">
      <c r="A90" s="80" t="s">
        <v>169</v>
      </c>
      <c r="B90" s="80" t="s">
        <v>170</v>
      </c>
      <c r="C90" s="82">
        <f>C91</f>
        <v>0</v>
      </c>
      <c r="D90" s="82">
        <f t="shared" ref="D90:G92" si="21">D91</f>
        <v>0</v>
      </c>
      <c r="E90" s="82">
        <f t="shared" si="21"/>
        <v>0</v>
      </c>
      <c r="F90" s="82">
        <f t="shared" si="21"/>
        <v>0</v>
      </c>
      <c r="G90" s="82">
        <f t="shared" si="21"/>
        <v>0</v>
      </c>
    </row>
    <row r="91" spans="1:8" ht="45" x14ac:dyDescent="0.3">
      <c r="A91" s="80" t="s">
        <v>171</v>
      </c>
      <c r="B91" s="80" t="s">
        <v>166</v>
      </c>
      <c r="C91" s="82">
        <f>C92</f>
        <v>0</v>
      </c>
      <c r="D91" s="82">
        <f t="shared" si="21"/>
        <v>0</v>
      </c>
      <c r="E91" s="82">
        <f t="shared" si="21"/>
        <v>0</v>
      </c>
      <c r="F91" s="82">
        <f t="shared" si="21"/>
        <v>0</v>
      </c>
      <c r="G91" s="82">
        <f t="shared" si="21"/>
        <v>0</v>
      </c>
    </row>
    <row r="92" spans="1:8" ht="30" x14ac:dyDescent="0.3">
      <c r="A92" s="79"/>
      <c r="B92" s="79" t="s">
        <v>172</v>
      </c>
      <c r="C92" s="82">
        <f>C93</f>
        <v>0</v>
      </c>
      <c r="D92" s="82">
        <f t="shared" si="21"/>
        <v>0</v>
      </c>
      <c r="E92" s="82">
        <f t="shared" si="21"/>
        <v>0</v>
      </c>
      <c r="F92" s="82">
        <f t="shared" si="21"/>
        <v>0</v>
      </c>
      <c r="G92" s="82">
        <f t="shared" si="21"/>
        <v>0</v>
      </c>
    </row>
    <row r="93" spans="1:8" x14ac:dyDescent="0.3">
      <c r="A93" s="79" t="s">
        <v>173</v>
      </c>
      <c r="B93" s="79" t="s">
        <v>174</v>
      </c>
      <c r="C93" s="83"/>
      <c r="D93" s="82"/>
      <c r="E93" s="82"/>
      <c r="F93" s="83"/>
      <c r="G93" s="83"/>
    </row>
    <row r="94" spans="1:8" x14ac:dyDescent="0.3">
      <c r="A94" s="80" t="s">
        <v>175</v>
      </c>
      <c r="B94" s="80" t="s">
        <v>176</v>
      </c>
      <c r="C94" s="82">
        <f>C95</f>
        <v>0</v>
      </c>
      <c r="D94" s="82">
        <f t="shared" ref="D94:G94" si="22">D95</f>
        <v>0</v>
      </c>
      <c r="E94" s="82">
        <f t="shared" si="22"/>
        <v>0</v>
      </c>
      <c r="F94" s="82">
        <f t="shared" si="22"/>
        <v>-2093157</v>
      </c>
      <c r="G94" s="82">
        <f t="shared" si="22"/>
        <v>922870</v>
      </c>
      <c r="H94" s="43">
        <f>-F94+[1]VENITURI!$F$94</f>
        <v>-922870</v>
      </c>
    </row>
    <row r="95" spans="1:8" ht="30" x14ac:dyDescent="0.3">
      <c r="A95" s="79" t="s">
        <v>177</v>
      </c>
      <c r="B95" s="79" t="s">
        <v>178</v>
      </c>
      <c r="C95" s="83"/>
      <c r="D95" s="82"/>
      <c r="E95" s="82"/>
      <c r="F95" s="83">
        <v>-2093157</v>
      </c>
      <c r="G95" s="83">
        <f>F95-[1]VENITURI!$F$95</f>
        <v>922870</v>
      </c>
    </row>
  </sheetData>
  <protectedRanges>
    <protectedRange sqref="C85:C86 C69:C81 C61 C29:C50 C54:C55 F80:G81 C17:C26 F17:G22 F89:G89 D23:H23 D55:G55 C57:G57 C64:G65 D79:H79 F24:G26 F54:G54 F61:G61 F69:G78 G82:G83 F85:G87 G95 F29:G50" name="Zonă1" securityDescriptor="O:WDG:WDD:(A;;CC;;;AN)(A;;CC;;;AU)(A;;CC;;;WD)"/>
  </protectedRange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L214"/>
  <sheetViews>
    <sheetView tabSelected="1" zoomScale="85" zoomScaleNormal="85" workbookViewId="0">
      <pane xSplit="3" ySplit="6" topLeftCell="D145" activePane="bottomRight" state="frozen"/>
      <selection activeCell="B2" sqref="B2"/>
      <selection pane="topRight" activeCell="B2" sqref="B2"/>
      <selection pane="bottomLeft" activeCell="B2" sqref="B2"/>
      <selection pane="bottomRight" activeCell="H162" sqref="H162"/>
    </sheetView>
  </sheetViews>
  <sheetFormatPr defaultRowHeight="15" x14ac:dyDescent="0.3"/>
  <cols>
    <col min="1" max="1" width="13.42578125" style="1" bestFit="1" customWidth="1"/>
    <col min="2" max="2" width="87.42578125" style="4" customWidth="1"/>
    <col min="3" max="3" width="7.85546875" style="4" customWidth="1"/>
    <col min="4" max="4" width="16.140625" style="4" customWidth="1"/>
    <col min="5" max="5" width="16.5703125" style="4" customWidth="1"/>
    <col min="6" max="6" width="15.7109375" style="4" bestFit="1" customWidth="1"/>
    <col min="7" max="7" width="15.42578125" style="4" bestFit="1" customWidth="1"/>
    <col min="8" max="8" width="14.5703125" style="4" bestFit="1" customWidth="1"/>
    <col min="9" max="9" width="12.7109375" style="5" bestFit="1" customWidth="1"/>
    <col min="10" max="10" width="15.7109375" style="5" customWidth="1"/>
    <col min="11" max="11" width="9.140625" style="5"/>
    <col min="12" max="12" width="12.7109375" style="5" bestFit="1" customWidth="1"/>
    <col min="13" max="16384" width="9.140625" style="5"/>
  </cols>
  <sheetData>
    <row r="1" spans="1:10" ht="17.25" x14ac:dyDescent="0.3">
      <c r="B1" s="2" t="s">
        <v>442</v>
      </c>
      <c r="C1" s="3"/>
    </row>
    <row r="2" spans="1:10" x14ac:dyDescent="0.3">
      <c r="B2" s="3"/>
      <c r="C2" s="3"/>
    </row>
    <row r="3" spans="1:10" x14ac:dyDescent="0.3">
      <c r="B3" s="3"/>
      <c r="C3" s="3"/>
      <c r="D3" s="6"/>
    </row>
    <row r="4" spans="1:10" x14ac:dyDescent="0.3">
      <c r="D4" s="7"/>
      <c r="E4" s="7"/>
      <c r="F4" s="8"/>
      <c r="G4" s="9"/>
      <c r="H4" s="51" t="s">
        <v>440</v>
      </c>
    </row>
    <row r="5" spans="1:10" s="13" customFormat="1" ht="75" x14ac:dyDescent="0.2">
      <c r="A5" s="10" t="s">
        <v>1</v>
      </c>
      <c r="B5" s="11" t="s">
        <v>2</v>
      </c>
      <c r="C5" s="11"/>
      <c r="D5" s="11" t="s">
        <v>179</v>
      </c>
      <c r="E5" s="12" t="s">
        <v>180</v>
      </c>
      <c r="F5" s="12" t="s">
        <v>181</v>
      </c>
      <c r="G5" s="11" t="s">
        <v>182</v>
      </c>
      <c r="H5" s="11" t="s">
        <v>183</v>
      </c>
    </row>
    <row r="6" spans="1:10" x14ac:dyDescent="0.3">
      <c r="A6" s="14"/>
      <c r="B6" s="15" t="s">
        <v>184</v>
      </c>
      <c r="C6" s="15"/>
      <c r="D6" s="16">
        <v>1</v>
      </c>
      <c r="E6" s="16">
        <v>2</v>
      </c>
      <c r="F6" s="16">
        <v>3</v>
      </c>
      <c r="G6" s="16">
        <v>4</v>
      </c>
      <c r="H6" s="16" t="s">
        <v>185</v>
      </c>
    </row>
    <row r="7" spans="1:10" s="19" customFormat="1" ht="16.5" customHeight="1" x14ac:dyDescent="0.3">
      <c r="A7" s="17" t="s">
        <v>186</v>
      </c>
      <c r="B7" s="18" t="s">
        <v>187</v>
      </c>
      <c r="C7" s="84">
        <f t="shared" ref="C7:H7" si="0">+C8+C16</f>
        <v>0</v>
      </c>
      <c r="D7" s="84">
        <f t="shared" si="0"/>
        <v>851544660</v>
      </c>
      <c r="E7" s="84">
        <f t="shared" si="0"/>
        <v>790630000</v>
      </c>
      <c r="F7" s="84">
        <f t="shared" si="0"/>
        <v>512632410</v>
      </c>
      <c r="G7" s="84">
        <f t="shared" si="0"/>
        <v>440184425.75999999</v>
      </c>
      <c r="H7" s="84">
        <f t="shared" si="0"/>
        <v>78943188.209999993</v>
      </c>
      <c r="I7" s="97">
        <f>G7-[1]CHELTUIELI!$G$7</f>
        <v>78943188.210000038</v>
      </c>
      <c r="J7" s="97"/>
    </row>
    <row r="8" spans="1:10" s="19" customFormat="1" x14ac:dyDescent="0.3">
      <c r="A8" s="17" t="s">
        <v>188</v>
      </c>
      <c r="B8" s="20" t="s">
        <v>189</v>
      </c>
      <c r="C8" s="85">
        <f t="shared" ref="C8:H8" si="1">+C9+C10+C13+C11+C12+C15+C172+C14</f>
        <v>0</v>
      </c>
      <c r="D8" s="85">
        <f t="shared" si="1"/>
        <v>851544660</v>
      </c>
      <c r="E8" s="85">
        <f t="shared" si="1"/>
        <v>790630000</v>
      </c>
      <c r="F8" s="85">
        <f t="shared" si="1"/>
        <v>512632410</v>
      </c>
      <c r="G8" s="85">
        <f t="shared" si="1"/>
        <v>440184425.75999999</v>
      </c>
      <c r="H8" s="85">
        <f t="shared" si="1"/>
        <v>78943188.209999993</v>
      </c>
      <c r="J8" s="97"/>
    </row>
    <row r="9" spans="1:10" s="19" customFormat="1" x14ac:dyDescent="0.3">
      <c r="A9" s="17" t="s">
        <v>190</v>
      </c>
      <c r="B9" s="20" t="s">
        <v>191</v>
      </c>
      <c r="C9" s="85">
        <f t="shared" ref="C9:H9" si="2">+C23</f>
        <v>0</v>
      </c>
      <c r="D9" s="85">
        <f t="shared" si="2"/>
        <v>6510880</v>
      </c>
      <c r="E9" s="85">
        <f t="shared" si="2"/>
        <v>6510880</v>
      </c>
      <c r="F9" s="85">
        <f t="shared" si="2"/>
        <v>3335650</v>
      </c>
      <c r="G9" s="85">
        <f t="shared" si="2"/>
        <v>2743440</v>
      </c>
      <c r="H9" s="85">
        <f t="shared" si="2"/>
        <v>539530</v>
      </c>
      <c r="J9" s="97"/>
    </row>
    <row r="10" spans="1:10" s="19" customFormat="1" ht="16.5" customHeight="1" x14ac:dyDescent="0.3">
      <c r="A10" s="17" t="s">
        <v>192</v>
      </c>
      <c r="B10" s="20" t="s">
        <v>193</v>
      </c>
      <c r="C10" s="85">
        <f t="shared" ref="C10:H10" si="3">+C44</f>
        <v>0</v>
      </c>
      <c r="D10" s="85">
        <f t="shared" si="3"/>
        <v>621852280</v>
      </c>
      <c r="E10" s="85">
        <f t="shared" si="3"/>
        <v>560937620</v>
      </c>
      <c r="F10" s="85">
        <f t="shared" si="3"/>
        <v>373497260</v>
      </c>
      <c r="G10" s="85">
        <f t="shared" si="3"/>
        <v>322750676.30000001</v>
      </c>
      <c r="H10" s="85">
        <f t="shared" si="3"/>
        <v>51782847.309999987</v>
      </c>
      <c r="J10" s="97"/>
    </row>
    <row r="11" spans="1:10" s="19" customFormat="1" x14ac:dyDescent="0.3">
      <c r="A11" s="17" t="s">
        <v>194</v>
      </c>
      <c r="B11" s="20" t="s">
        <v>195</v>
      </c>
      <c r="C11" s="85">
        <f t="shared" ref="C11:H11" si="4">+C72</f>
        <v>0</v>
      </c>
      <c r="D11" s="85">
        <f t="shared" si="4"/>
        <v>0</v>
      </c>
      <c r="E11" s="85">
        <f t="shared" si="4"/>
        <v>0</v>
      </c>
      <c r="F11" s="85">
        <f t="shared" si="4"/>
        <v>0</v>
      </c>
      <c r="G11" s="85">
        <f t="shared" si="4"/>
        <v>0</v>
      </c>
      <c r="H11" s="85">
        <f t="shared" si="4"/>
        <v>0</v>
      </c>
      <c r="J11" s="97"/>
    </row>
    <row r="12" spans="1:10" s="19" customFormat="1" x14ac:dyDescent="0.3">
      <c r="A12" s="17"/>
      <c r="B12" s="20" t="s">
        <v>196</v>
      </c>
      <c r="C12" s="85">
        <f t="shared" ref="C12:H12" si="5">C173</f>
        <v>0</v>
      </c>
      <c r="D12" s="85">
        <f t="shared" si="5"/>
        <v>187654500</v>
      </c>
      <c r="E12" s="85">
        <f t="shared" si="5"/>
        <v>187654500</v>
      </c>
      <c r="F12" s="85">
        <f t="shared" si="5"/>
        <v>105714500</v>
      </c>
      <c r="G12" s="85">
        <f t="shared" si="5"/>
        <v>88457037</v>
      </c>
      <c r="H12" s="85">
        <f t="shared" si="5"/>
        <v>21656802</v>
      </c>
      <c r="J12" s="97"/>
    </row>
    <row r="13" spans="1:10" s="19" customFormat="1" ht="16.5" customHeight="1" x14ac:dyDescent="0.3">
      <c r="A13" s="17" t="s">
        <v>197</v>
      </c>
      <c r="B13" s="20" t="s">
        <v>198</v>
      </c>
      <c r="C13" s="85">
        <f>C184</f>
        <v>0</v>
      </c>
      <c r="D13" s="85">
        <f t="shared" ref="D13:H13" si="6">D184</f>
        <v>35527000</v>
      </c>
      <c r="E13" s="85">
        <f t="shared" si="6"/>
        <v>35527000</v>
      </c>
      <c r="F13" s="85">
        <f t="shared" si="6"/>
        <v>30085000</v>
      </c>
      <c r="G13" s="85">
        <f t="shared" si="6"/>
        <v>26466319</v>
      </c>
      <c r="H13" s="85">
        <f t="shared" si="6"/>
        <v>5000174</v>
      </c>
      <c r="J13" s="97"/>
    </row>
    <row r="14" spans="1:10" s="19" customFormat="1" ht="30" x14ac:dyDescent="0.3">
      <c r="A14" s="17" t="s">
        <v>199</v>
      </c>
      <c r="B14" s="20" t="s">
        <v>200</v>
      </c>
      <c r="C14" s="85">
        <f>C191</f>
        <v>0</v>
      </c>
      <c r="D14" s="85">
        <f t="shared" ref="D14:H14" si="7">D191</f>
        <v>0</v>
      </c>
      <c r="E14" s="85">
        <f t="shared" si="7"/>
        <v>0</v>
      </c>
      <c r="F14" s="85">
        <f t="shared" si="7"/>
        <v>0</v>
      </c>
      <c r="G14" s="85">
        <f t="shared" si="7"/>
        <v>0</v>
      </c>
      <c r="H14" s="85">
        <f t="shared" si="7"/>
        <v>0</v>
      </c>
      <c r="J14" s="97"/>
    </row>
    <row r="15" spans="1:10" s="19" customFormat="1" ht="16.5" customHeight="1" x14ac:dyDescent="0.3">
      <c r="A15" s="17" t="s">
        <v>201</v>
      </c>
      <c r="B15" s="20" t="s">
        <v>201</v>
      </c>
      <c r="C15" s="85">
        <f t="shared" ref="C15:H15" si="8">C75</f>
        <v>0</v>
      </c>
      <c r="D15" s="85">
        <f t="shared" si="8"/>
        <v>0</v>
      </c>
      <c r="E15" s="85">
        <f t="shared" si="8"/>
        <v>0</v>
      </c>
      <c r="F15" s="85">
        <f t="shared" si="8"/>
        <v>0</v>
      </c>
      <c r="G15" s="85">
        <f t="shared" si="8"/>
        <v>0</v>
      </c>
      <c r="H15" s="85">
        <f t="shared" si="8"/>
        <v>0</v>
      </c>
      <c r="J15" s="97"/>
    </row>
    <row r="16" spans="1:10" s="19" customFormat="1" ht="16.5" customHeight="1" x14ac:dyDescent="0.3">
      <c r="A16" s="17" t="s">
        <v>202</v>
      </c>
      <c r="B16" s="20" t="s">
        <v>203</v>
      </c>
      <c r="C16" s="85">
        <f>C78</f>
        <v>0</v>
      </c>
      <c r="D16" s="85">
        <f t="shared" ref="D16:H16" si="9">D78</f>
        <v>0</v>
      </c>
      <c r="E16" s="85">
        <f t="shared" si="9"/>
        <v>0</v>
      </c>
      <c r="F16" s="85">
        <f t="shared" si="9"/>
        <v>0</v>
      </c>
      <c r="G16" s="85">
        <f t="shared" si="9"/>
        <v>0</v>
      </c>
      <c r="H16" s="85">
        <f t="shared" si="9"/>
        <v>0</v>
      </c>
      <c r="J16" s="97"/>
    </row>
    <row r="17" spans="1:10" s="19" customFormat="1" x14ac:dyDescent="0.3">
      <c r="A17" s="17" t="s">
        <v>204</v>
      </c>
      <c r="B17" s="20" t="s">
        <v>205</v>
      </c>
      <c r="C17" s="85">
        <f>C79</f>
        <v>0</v>
      </c>
      <c r="D17" s="85">
        <f t="shared" ref="D17:H17" si="10">D79</f>
        <v>0</v>
      </c>
      <c r="E17" s="85">
        <f t="shared" si="10"/>
        <v>0</v>
      </c>
      <c r="F17" s="85">
        <f t="shared" si="10"/>
        <v>0</v>
      </c>
      <c r="G17" s="85">
        <f t="shared" si="10"/>
        <v>0</v>
      </c>
      <c r="H17" s="85">
        <f t="shared" si="10"/>
        <v>0</v>
      </c>
      <c r="J17" s="97"/>
    </row>
    <row r="18" spans="1:10" s="19" customFormat="1" x14ac:dyDescent="0.3">
      <c r="A18" s="17"/>
      <c r="B18" s="20" t="s">
        <v>206</v>
      </c>
      <c r="C18" s="85">
        <f>C172+C190</f>
        <v>0</v>
      </c>
      <c r="D18" s="85">
        <f t="shared" ref="D18:H18" si="11">D172+D190</f>
        <v>0</v>
      </c>
      <c r="E18" s="85">
        <f t="shared" si="11"/>
        <v>0</v>
      </c>
      <c r="F18" s="85">
        <f t="shared" si="11"/>
        <v>0</v>
      </c>
      <c r="G18" s="85">
        <f t="shared" si="11"/>
        <v>-234479.54</v>
      </c>
      <c r="H18" s="85">
        <f t="shared" si="11"/>
        <v>-36165.100000000013</v>
      </c>
      <c r="J18" s="97"/>
    </row>
    <row r="19" spans="1:10" s="19" customFormat="1" ht="16.5" customHeight="1" x14ac:dyDescent="0.3">
      <c r="A19" s="17" t="s">
        <v>207</v>
      </c>
      <c r="B19" s="20" t="s">
        <v>208</v>
      </c>
      <c r="C19" s="85">
        <f t="shared" ref="C19:H19" si="12">+C20+C16</f>
        <v>0</v>
      </c>
      <c r="D19" s="85">
        <f t="shared" si="12"/>
        <v>851544660</v>
      </c>
      <c r="E19" s="85">
        <f t="shared" si="12"/>
        <v>790630000</v>
      </c>
      <c r="F19" s="85">
        <f t="shared" si="12"/>
        <v>512632410</v>
      </c>
      <c r="G19" s="85">
        <f t="shared" si="12"/>
        <v>440184425.75999999</v>
      </c>
      <c r="H19" s="85">
        <f t="shared" si="12"/>
        <v>78943188.209999993</v>
      </c>
      <c r="J19" s="97"/>
    </row>
    <row r="20" spans="1:10" s="19" customFormat="1" x14ac:dyDescent="0.3">
      <c r="A20" s="17" t="s">
        <v>209</v>
      </c>
      <c r="B20" s="20" t="s">
        <v>189</v>
      </c>
      <c r="C20" s="85">
        <f t="shared" ref="C20:H20" si="13">C9+C10+C11+C12+C13+C15+C172+C14</f>
        <v>0</v>
      </c>
      <c r="D20" s="85">
        <f t="shared" si="13"/>
        <v>851544660</v>
      </c>
      <c r="E20" s="85">
        <f t="shared" si="13"/>
        <v>790630000</v>
      </c>
      <c r="F20" s="85">
        <f t="shared" si="13"/>
        <v>512632410</v>
      </c>
      <c r="G20" s="85">
        <f t="shared" si="13"/>
        <v>440184425.75999999</v>
      </c>
      <c r="H20" s="85">
        <f t="shared" si="13"/>
        <v>78943188.209999993</v>
      </c>
      <c r="J20" s="97"/>
    </row>
    <row r="21" spans="1:10" s="19" customFormat="1" ht="16.5" customHeight="1" x14ac:dyDescent="0.3">
      <c r="A21" s="21" t="s">
        <v>210</v>
      </c>
      <c r="B21" s="20" t="s">
        <v>211</v>
      </c>
      <c r="C21" s="85">
        <f t="shared" ref="C21:H21" si="14">+C22+C78+C172</f>
        <v>0</v>
      </c>
      <c r="D21" s="85">
        <f t="shared" si="14"/>
        <v>816017660</v>
      </c>
      <c r="E21" s="85">
        <f t="shared" si="14"/>
        <v>755103000</v>
      </c>
      <c r="F21" s="85">
        <f t="shared" si="14"/>
        <v>482547410</v>
      </c>
      <c r="G21" s="85">
        <f t="shared" si="14"/>
        <v>413718106.75999999</v>
      </c>
      <c r="H21" s="85">
        <f t="shared" si="14"/>
        <v>73943014.209999993</v>
      </c>
      <c r="J21" s="97"/>
    </row>
    <row r="22" spans="1:10" s="19" customFormat="1" ht="16.5" customHeight="1" x14ac:dyDescent="0.3">
      <c r="A22" s="17" t="s">
        <v>212</v>
      </c>
      <c r="B22" s="20" t="s">
        <v>189</v>
      </c>
      <c r="C22" s="85">
        <f>+C23+C44+C72+C173+C75+C191</f>
        <v>0</v>
      </c>
      <c r="D22" s="85">
        <f t="shared" ref="D22:H22" si="15">+D23+D44+D72+D173+D75+D191</f>
        <v>816017660</v>
      </c>
      <c r="E22" s="85">
        <f t="shared" si="15"/>
        <v>755103000</v>
      </c>
      <c r="F22" s="85">
        <f t="shared" si="15"/>
        <v>482547410</v>
      </c>
      <c r="G22" s="85">
        <f t="shared" si="15"/>
        <v>413951153.30000001</v>
      </c>
      <c r="H22" s="85">
        <f t="shared" si="15"/>
        <v>73979179.309999987</v>
      </c>
      <c r="J22" s="97"/>
    </row>
    <row r="23" spans="1:10" s="19" customFormat="1" x14ac:dyDescent="0.3">
      <c r="A23" s="17" t="s">
        <v>213</v>
      </c>
      <c r="B23" s="20" t="s">
        <v>191</v>
      </c>
      <c r="C23" s="85">
        <f t="shared" ref="C23:H23" si="16">+C24+C36+C34</f>
        <v>0</v>
      </c>
      <c r="D23" s="85">
        <f t="shared" si="16"/>
        <v>6510880</v>
      </c>
      <c r="E23" s="85">
        <f t="shared" si="16"/>
        <v>6510880</v>
      </c>
      <c r="F23" s="85">
        <f t="shared" si="16"/>
        <v>3335650</v>
      </c>
      <c r="G23" s="85">
        <f t="shared" si="16"/>
        <v>2743440</v>
      </c>
      <c r="H23" s="85">
        <f t="shared" si="16"/>
        <v>539530</v>
      </c>
      <c r="J23" s="97"/>
    </row>
    <row r="24" spans="1:10" s="19" customFormat="1" ht="16.5" customHeight="1" x14ac:dyDescent="0.3">
      <c r="A24" s="17" t="s">
        <v>214</v>
      </c>
      <c r="B24" s="20" t="s">
        <v>215</v>
      </c>
      <c r="C24" s="85">
        <f t="shared" ref="C24:H24" si="17">C25+C28+C29+C30+C32+C26+C27+C31</f>
        <v>0</v>
      </c>
      <c r="D24" s="85">
        <f t="shared" si="17"/>
        <v>6276890</v>
      </c>
      <c r="E24" s="85">
        <f t="shared" si="17"/>
        <v>6276890</v>
      </c>
      <c r="F24" s="85">
        <f t="shared" si="17"/>
        <v>3171510</v>
      </c>
      <c r="G24" s="85">
        <f t="shared" si="17"/>
        <v>2593622</v>
      </c>
      <c r="H24" s="85">
        <f t="shared" si="17"/>
        <v>527692</v>
      </c>
      <c r="J24" s="97"/>
    </row>
    <row r="25" spans="1:10" s="19" customFormat="1" ht="16.5" customHeight="1" x14ac:dyDescent="0.3">
      <c r="A25" s="22" t="s">
        <v>216</v>
      </c>
      <c r="B25" s="23" t="s">
        <v>217</v>
      </c>
      <c r="C25" s="86"/>
      <c r="D25" s="87">
        <v>5215800</v>
      </c>
      <c r="E25" s="87">
        <v>5215800</v>
      </c>
      <c r="F25" s="87">
        <v>2604580</v>
      </c>
      <c r="G25" s="83">
        <v>2139306</v>
      </c>
      <c r="H25" s="83">
        <f>G25-[1]CHELTUIELI!$G$25</f>
        <v>441769</v>
      </c>
      <c r="J25" s="97"/>
    </row>
    <row r="26" spans="1:10" s="19" customFormat="1" x14ac:dyDescent="0.3">
      <c r="A26" s="22"/>
      <c r="B26" s="23" t="s">
        <v>218</v>
      </c>
      <c r="C26" s="86"/>
      <c r="D26" s="87">
        <v>696000</v>
      </c>
      <c r="E26" s="87">
        <v>696000</v>
      </c>
      <c r="F26" s="87">
        <v>354220</v>
      </c>
      <c r="G26" s="83">
        <v>281639</v>
      </c>
      <c r="H26" s="83">
        <f>G26-[1]CHELTUIELI!$G$26</f>
        <v>52893</v>
      </c>
      <c r="J26" s="97"/>
    </row>
    <row r="27" spans="1:10" s="19" customFormat="1" x14ac:dyDescent="0.3">
      <c r="A27" s="22"/>
      <c r="B27" s="23" t="s">
        <v>219</v>
      </c>
      <c r="C27" s="86"/>
      <c r="D27" s="87">
        <v>33000</v>
      </c>
      <c r="E27" s="87">
        <v>33000</v>
      </c>
      <c r="F27" s="87">
        <v>18190</v>
      </c>
      <c r="G27" s="83">
        <v>13820</v>
      </c>
      <c r="H27" s="83">
        <f>G27-[1]CHELTUIELI!$G$27</f>
        <v>2634</v>
      </c>
      <c r="J27" s="97"/>
    </row>
    <row r="28" spans="1:10" s="19" customFormat="1" ht="16.5" customHeight="1" x14ac:dyDescent="0.3">
      <c r="A28" s="22" t="s">
        <v>220</v>
      </c>
      <c r="B28" s="24" t="s">
        <v>221</v>
      </c>
      <c r="C28" s="86"/>
      <c r="D28" s="87">
        <v>13000</v>
      </c>
      <c r="E28" s="87">
        <v>13000</v>
      </c>
      <c r="F28" s="87">
        <v>8560</v>
      </c>
      <c r="G28" s="83">
        <v>4350</v>
      </c>
      <c r="H28" s="83">
        <f>G28-[1]CHELTUIELI!$G$28</f>
        <v>0</v>
      </c>
      <c r="J28" s="97"/>
    </row>
    <row r="29" spans="1:10" s="19" customFormat="1" ht="16.5" customHeight="1" x14ac:dyDescent="0.3">
      <c r="A29" s="22" t="s">
        <v>222</v>
      </c>
      <c r="B29" s="24" t="s">
        <v>223</v>
      </c>
      <c r="C29" s="86"/>
      <c r="D29" s="87">
        <v>2000</v>
      </c>
      <c r="E29" s="87">
        <v>2000</v>
      </c>
      <c r="F29" s="87">
        <v>850</v>
      </c>
      <c r="G29" s="83">
        <v>100</v>
      </c>
      <c r="H29" s="83">
        <f>G29-[1]CHELTUIELI!$G$29</f>
        <v>0</v>
      </c>
      <c r="J29" s="97"/>
    </row>
    <row r="30" spans="1:10" ht="16.5" customHeight="1" x14ac:dyDescent="0.3">
      <c r="A30" s="22"/>
      <c r="B30" s="24" t="s">
        <v>224</v>
      </c>
      <c r="C30" s="86"/>
      <c r="D30" s="87"/>
      <c r="E30" s="87"/>
      <c r="F30" s="87"/>
      <c r="G30" s="83"/>
      <c r="H30" s="83"/>
      <c r="J30" s="97"/>
    </row>
    <row r="31" spans="1:10" ht="16.5" customHeight="1" x14ac:dyDescent="0.3">
      <c r="A31" s="22"/>
      <c r="B31" s="24" t="s">
        <v>225</v>
      </c>
      <c r="C31" s="86"/>
      <c r="D31" s="87">
        <v>235000</v>
      </c>
      <c r="E31" s="87">
        <v>235000</v>
      </c>
      <c r="F31" s="87">
        <v>115230</v>
      </c>
      <c r="G31" s="83">
        <v>94949</v>
      </c>
      <c r="H31" s="83">
        <f>G31-[1]CHELTUIELI!$G$31</f>
        <v>17542</v>
      </c>
      <c r="J31" s="97"/>
    </row>
    <row r="32" spans="1:10" ht="16.5" customHeight="1" x14ac:dyDescent="0.3">
      <c r="A32" s="22" t="s">
        <v>226</v>
      </c>
      <c r="B32" s="24" t="s">
        <v>227</v>
      </c>
      <c r="C32" s="86"/>
      <c r="D32" s="87">
        <v>82090</v>
      </c>
      <c r="E32" s="87">
        <v>82090</v>
      </c>
      <c r="F32" s="87">
        <v>69880</v>
      </c>
      <c r="G32" s="83">
        <v>59458</v>
      </c>
      <c r="H32" s="83">
        <f>G32-[1]CHELTUIELI!$G$32</f>
        <v>12854</v>
      </c>
      <c r="J32" s="97"/>
    </row>
    <row r="33" spans="1:10" ht="16.5" customHeight="1" x14ac:dyDescent="0.3">
      <c r="A33" s="22"/>
      <c r="B33" s="24" t="s">
        <v>228</v>
      </c>
      <c r="C33" s="86"/>
      <c r="D33" s="87"/>
      <c r="E33" s="87"/>
      <c r="F33" s="87"/>
      <c r="G33" s="83"/>
      <c r="H33" s="83"/>
      <c r="J33" s="97"/>
    </row>
    <row r="34" spans="1:10" ht="16.5" customHeight="1" x14ac:dyDescent="0.3">
      <c r="A34" s="22"/>
      <c r="B34" s="20" t="s">
        <v>229</v>
      </c>
      <c r="C34" s="86">
        <f t="shared" ref="C34:H34" si="18">C35</f>
        <v>0</v>
      </c>
      <c r="D34" s="86">
        <f t="shared" si="18"/>
        <v>92800</v>
      </c>
      <c r="E34" s="86">
        <f t="shared" si="18"/>
        <v>92800</v>
      </c>
      <c r="F34" s="86">
        <f t="shared" si="18"/>
        <v>92800</v>
      </c>
      <c r="G34" s="86">
        <f t="shared" si="18"/>
        <v>91350</v>
      </c>
      <c r="H34" s="86">
        <f t="shared" si="18"/>
        <v>0</v>
      </c>
      <c r="J34" s="97"/>
    </row>
    <row r="35" spans="1:10" ht="16.5" customHeight="1" x14ac:dyDescent="0.3">
      <c r="A35" s="22"/>
      <c r="B35" s="24" t="s">
        <v>230</v>
      </c>
      <c r="C35" s="86"/>
      <c r="D35" s="87">
        <v>92800</v>
      </c>
      <c r="E35" s="87">
        <v>92800</v>
      </c>
      <c r="F35" s="87">
        <v>92800</v>
      </c>
      <c r="G35" s="83">
        <v>91350</v>
      </c>
      <c r="H35" s="83">
        <f>G35-[1]CHELTUIELI!$G$35</f>
        <v>0</v>
      </c>
      <c r="J35" s="97"/>
    </row>
    <row r="36" spans="1:10" ht="16.5" customHeight="1" x14ac:dyDescent="0.3">
      <c r="A36" s="17" t="s">
        <v>231</v>
      </c>
      <c r="B36" s="20" t="s">
        <v>232</v>
      </c>
      <c r="C36" s="85">
        <f t="shared" ref="C36:H36" si="19">+C37+C38+C39+C40+C41+C42+C43</f>
        <v>0</v>
      </c>
      <c r="D36" s="85">
        <f t="shared" si="19"/>
        <v>141190</v>
      </c>
      <c r="E36" s="85">
        <f t="shared" si="19"/>
        <v>141190</v>
      </c>
      <c r="F36" s="85">
        <f t="shared" si="19"/>
        <v>71340</v>
      </c>
      <c r="G36" s="85">
        <f t="shared" si="19"/>
        <v>58468</v>
      </c>
      <c r="H36" s="85">
        <f t="shared" si="19"/>
        <v>11838</v>
      </c>
      <c r="J36" s="97"/>
    </row>
    <row r="37" spans="1:10" ht="16.5" customHeight="1" x14ac:dyDescent="0.3">
      <c r="A37" s="22" t="s">
        <v>233</v>
      </c>
      <c r="B37" s="24" t="s">
        <v>234</v>
      </c>
      <c r="C37" s="86"/>
      <c r="D37" s="87"/>
      <c r="E37" s="87"/>
      <c r="F37" s="87"/>
      <c r="G37" s="83"/>
      <c r="H37" s="83"/>
      <c r="J37" s="97"/>
    </row>
    <row r="38" spans="1:10" ht="16.5" customHeight="1" x14ac:dyDescent="0.3">
      <c r="A38" s="22" t="s">
        <v>235</v>
      </c>
      <c r="B38" s="24" t="s">
        <v>236</v>
      </c>
      <c r="C38" s="86"/>
      <c r="D38" s="87"/>
      <c r="E38" s="87"/>
      <c r="F38" s="87"/>
      <c r="G38" s="83"/>
      <c r="H38" s="83"/>
      <c r="J38" s="97"/>
    </row>
    <row r="39" spans="1:10" s="19" customFormat="1" ht="16.5" customHeight="1" x14ac:dyDescent="0.3">
      <c r="A39" s="22" t="s">
        <v>237</v>
      </c>
      <c r="B39" s="24" t="s">
        <v>238</v>
      </c>
      <c r="C39" s="86"/>
      <c r="D39" s="87"/>
      <c r="E39" s="87"/>
      <c r="F39" s="87"/>
      <c r="G39" s="83"/>
      <c r="H39" s="83"/>
      <c r="J39" s="97"/>
    </row>
    <row r="40" spans="1:10" ht="16.5" customHeight="1" x14ac:dyDescent="0.3">
      <c r="A40" s="22" t="s">
        <v>239</v>
      </c>
      <c r="B40" s="25" t="s">
        <v>240</v>
      </c>
      <c r="C40" s="86"/>
      <c r="D40" s="87"/>
      <c r="E40" s="87"/>
      <c r="F40" s="87"/>
      <c r="G40" s="83"/>
      <c r="H40" s="83"/>
      <c r="J40" s="97"/>
    </row>
    <row r="41" spans="1:10" ht="16.5" customHeight="1" x14ac:dyDescent="0.3">
      <c r="A41" s="22" t="s">
        <v>241</v>
      </c>
      <c r="B41" s="25" t="s">
        <v>40</v>
      </c>
      <c r="C41" s="86"/>
      <c r="D41" s="87"/>
      <c r="E41" s="87"/>
      <c r="F41" s="87"/>
      <c r="G41" s="83"/>
      <c r="H41" s="83"/>
      <c r="J41" s="97"/>
    </row>
    <row r="42" spans="1:10" ht="16.5" customHeight="1" x14ac:dyDescent="0.3">
      <c r="A42" s="22"/>
      <c r="B42" s="25" t="s">
        <v>242</v>
      </c>
      <c r="C42" s="86"/>
      <c r="D42" s="87">
        <v>141190</v>
      </c>
      <c r="E42" s="87">
        <v>141190</v>
      </c>
      <c r="F42" s="87">
        <v>71340</v>
      </c>
      <c r="G42" s="83">
        <v>58468</v>
      </c>
      <c r="H42" s="83">
        <f>G42-[1]CHELTUIELI!$G$42</f>
        <v>11838</v>
      </c>
      <c r="J42" s="97"/>
    </row>
    <row r="43" spans="1:10" ht="16.5" customHeight="1" x14ac:dyDescent="0.3">
      <c r="A43" s="22"/>
      <c r="B43" s="25" t="s">
        <v>243</v>
      </c>
      <c r="C43" s="86"/>
      <c r="D43" s="87"/>
      <c r="E43" s="87"/>
      <c r="F43" s="87"/>
      <c r="G43" s="83"/>
      <c r="H43" s="83"/>
      <c r="J43" s="97"/>
    </row>
    <row r="44" spans="1:10" ht="16.5" customHeight="1" x14ac:dyDescent="0.3">
      <c r="A44" s="17" t="s">
        <v>244</v>
      </c>
      <c r="B44" s="20" t="s">
        <v>193</v>
      </c>
      <c r="C44" s="85">
        <f>+C45+C59+C58+C61+C64+C66+C67+C69+C65+C68</f>
        <v>0</v>
      </c>
      <c r="D44" s="85">
        <f t="shared" ref="D44:H44" si="20">+D45+D59+D58+D61+D64+D66+D67+D69+D65+D68</f>
        <v>621852280</v>
      </c>
      <c r="E44" s="85">
        <f t="shared" si="20"/>
        <v>560937620</v>
      </c>
      <c r="F44" s="85">
        <f t="shared" si="20"/>
        <v>373497260</v>
      </c>
      <c r="G44" s="85">
        <f t="shared" si="20"/>
        <v>322750676.30000001</v>
      </c>
      <c r="H44" s="85">
        <f t="shared" si="20"/>
        <v>51782847.309999987</v>
      </c>
      <c r="J44" s="97"/>
    </row>
    <row r="45" spans="1:10" ht="16.5" customHeight="1" x14ac:dyDescent="0.3">
      <c r="A45" s="17" t="s">
        <v>245</v>
      </c>
      <c r="B45" s="20" t="s">
        <v>246</v>
      </c>
      <c r="C45" s="85">
        <f t="shared" ref="C45:H45" si="21">+C46+C47+C48+C49+C50+C51+C52+C53+C55</f>
        <v>0</v>
      </c>
      <c r="D45" s="85">
        <f t="shared" si="21"/>
        <v>621777280</v>
      </c>
      <c r="E45" s="85">
        <f t="shared" si="21"/>
        <v>560862620</v>
      </c>
      <c r="F45" s="85">
        <f t="shared" si="21"/>
        <v>373473330</v>
      </c>
      <c r="G45" s="85">
        <f t="shared" si="21"/>
        <v>322732440.74000001</v>
      </c>
      <c r="H45" s="85">
        <f t="shared" si="21"/>
        <v>51781359.809999987</v>
      </c>
      <c r="J45" s="97"/>
    </row>
    <row r="46" spans="1:10" s="19" customFormat="1" ht="16.5" customHeight="1" x14ac:dyDescent="0.3">
      <c r="A46" s="22" t="s">
        <v>247</v>
      </c>
      <c r="B46" s="24" t="s">
        <v>248</v>
      </c>
      <c r="C46" s="86"/>
      <c r="D46" s="87">
        <v>75000</v>
      </c>
      <c r="E46" s="87">
        <v>75000</v>
      </c>
      <c r="F46" s="87">
        <v>38000</v>
      </c>
      <c r="G46" s="83">
        <v>35954.19</v>
      </c>
      <c r="H46" s="83">
        <f>G46-[1]CHELTUIELI!$G$46</f>
        <v>7649.5600000000013</v>
      </c>
      <c r="J46" s="97"/>
    </row>
    <row r="47" spans="1:10" s="19" customFormat="1" ht="16.5" customHeight="1" x14ac:dyDescent="0.3">
      <c r="A47" s="22" t="s">
        <v>249</v>
      </c>
      <c r="B47" s="24" t="s">
        <v>250</v>
      </c>
      <c r="C47" s="86"/>
      <c r="D47" s="87"/>
      <c r="E47" s="87"/>
      <c r="F47" s="87">
        <v>0</v>
      </c>
      <c r="G47" s="83">
        <v>0</v>
      </c>
      <c r="H47" s="83">
        <f>G47-[1]CHELTUIELI!$G$47</f>
        <v>0</v>
      </c>
      <c r="J47" s="97"/>
    </row>
    <row r="48" spans="1:10" ht="16.5" customHeight="1" x14ac:dyDescent="0.3">
      <c r="A48" s="22" t="s">
        <v>251</v>
      </c>
      <c r="B48" s="24" t="s">
        <v>252</v>
      </c>
      <c r="C48" s="86"/>
      <c r="D48" s="87">
        <v>104000</v>
      </c>
      <c r="E48" s="87">
        <v>104000</v>
      </c>
      <c r="F48" s="87">
        <v>75000</v>
      </c>
      <c r="G48" s="83">
        <v>74625.89</v>
      </c>
      <c r="H48" s="83">
        <f>G48-[1]CHELTUIELI!$G$48</f>
        <v>9373.010000000002</v>
      </c>
      <c r="J48" s="97"/>
    </row>
    <row r="49" spans="1:10" ht="16.5" customHeight="1" x14ac:dyDescent="0.3">
      <c r="A49" s="22" t="s">
        <v>253</v>
      </c>
      <c r="B49" s="24" t="s">
        <v>254</v>
      </c>
      <c r="C49" s="86"/>
      <c r="D49" s="87">
        <v>14000</v>
      </c>
      <c r="E49" s="87">
        <v>14000</v>
      </c>
      <c r="F49" s="87">
        <v>9500</v>
      </c>
      <c r="G49" s="83">
        <v>9014.39</v>
      </c>
      <c r="H49" s="83">
        <f>G49-[1]CHELTUIELI!$G$49</f>
        <v>864.29999999999927</v>
      </c>
      <c r="J49" s="97"/>
    </row>
    <row r="50" spans="1:10" ht="16.5" customHeight="1" x14ac:dyDescent="0.3">
      <c r="A50" s="22" t="s">
        <v>255</v>
      </c>
      <c r="B50" s="24" t="s">
        <v>256</v>
      </c>
      <c r="C50" s="86"/>
      <c r="D50" s="87">
        <v>9000</v>
      </c>
      <c r="E50" s="87">
        <v>9000</v>
      </c>
      <c r="F50" s="87">
        <v>5020</v>
      </c>
      <c r="G50" s="83">
        <v>5010.2299999999996</v>
      </c>
      <c r="H50" s="83">
        <f>G50-[1]CHELTUIELI!$G$50</f>
        <v>0</v>
      </c>
      <c r="J50" s="97"/>
    </row>
    <row r="51" spans="1:10" ht="16.5" customHeight="1" x14ac:dyDescent="0.3">
      <c r="A51" s="22" t="s">
        <v>257</v>
      </c>
      <c r="B51" s="24" t="s">
        <v>258</v>
      </c>
      <c r="C51" s="86"/>
      <c r="D51" s="87"/>
      <c r="E51" s="87"/>
      <c r="F51" s="87">
        <v>0</v>
      </c>
      <c r="G51" s="83">
        <v>0</v>
      </c>
      <c r="H51" s="83">
        <f>G51-[1]CHELTUIELI!$G$51</f>
        <v>0</v>
      </c>
      <c r="J51" s="97"/>
    </row>
    <row r="52" spans="1:10" ht="16.5" customHeight="1" x14ac:dyDescent="0.3">
      <c r="A52" s="22" t="s">
        <v>259</v>
      </c>
      <c r="B52" s="24" t="s">
        <v>260</v>
      </c>
      <c r="C52" s="86"/>
      <c r="D52" s="87">
        <v>69000</v>
      </c>
      <c r="E52" s="87">
        <v>69000</v>
      </c>
      <c r="F52" s="87">
        <v>32000</v>
      </c>
      <c r="G52" s="83">
        <v>31561.599999999999</v>
      </c>
      <c r="H52" s="83">
        <f>G52-[1]CHELTUIELI!$G$52</f>
        <v>6382.3599999999969</v>
      </c>
      <c r="J52" s="97"/>
    </row>
    <row r="53" spans="1:10" ht="16.5" customHeight="1" x14ac:dyDescent="0.35">
      <c r="A53" s="17" t="s">
        <v>261</v>
      </c>
      <c r="B53" s="20" t="s">
        <v>262</v>
      </c>
      <c r="C53" s="88">
        <f t="shared" ref="C53:H53" si="22">+C54+C89</f>
        <v>0</v>
      </c>
      <c r="D53" s="88">
        <f t="shared" si="22"/>
        <v>621097410</v>
      </c>
      <c r="E53" s="88">
        <f t="shared" si="22"/>
        <v>560182750</v>
      </c>
      <c r="F53" s="88">
        <f t="shared" si="22"/>
        <v>373078940</v>
      </c>
      <c r="G53" s="88">
        <f t="shared" si="22"/>
        <v>322419737</v>
      </c>
      <c r="H53" s="88">
        <f t="shared" si="22"/>
        <v>51734253.86999999</v>
      </c>
      <c r="J53" s="97"/>
    </row>
    <row r="54" spans="1:10" ht="16.5" customHeight="1" x14ac:dyDescent="0.3">
      <c r="A54" s="27"/>
      <c r="B54" s="28" t="s">
        <v>263</v>
      </c>
      <c r="C54" s="89"/>
      <c r="D54" s="87">
        <v>62000</v>
      </c>
      <c r="E54" s="87">
        <v>62000</v>
      </c>
      <c r="F54" s="87">
        <v>29550</v>
      </c>
      <c r="G54" s="83">
        <v>28754.14</v>
      </c>
      <c r="H54" s="83">
        <f>G54-[1]CHELTUIELI!$G$54</f>
        <v>4485.619999999999</v>
      </c>
      <c r="J54" s="97"/>
    </row>
    <row r="55" spans="1:10" s="19" customFormat="1" ht="16.5" customHeight="1" x14ac:dyDescent="0.3">
      <c r="A55" s="22" t="s">
        <v>264</v>
      </c>
      <c r="B55" s="24" t="s">
        <v>265</v>
      </c>
      <c r="C55" s="86"/>
      <c r="D55" s="87">
        <v>408870</v>
      </c>
      <c r="E55" s="87">
        <v>408870</v>
      </c>
      <c r="F55" s="87">
        <v>234870</v>
      </c>
      <c r="G55" s="83">
        <f>131592.76+24944.68</f>
        <v>156537.44</v>
      </c>
      <c r="H55" s="83">
        <f>G55-[1]CHELTUIELI!$G$55</f>
        <v>22836.709999999992</v>
      </c>
      <c r="J55" s="97"/>
    </row>
    <row r="56" spans="1:10" s="26" customFormat="1" ht="16.5" customHeight="1" x14ac:dyDescent="0.3">
      <c r="A56" s="22"/>
      <c r="B56" s="24" t="s">
        <v>266</v>
      </c>
      <c r="C56" s="86"/>
      <c r="D56" s="87">
        <v>31870</v>
      </c>
      <c r="E56" s="87">
        <v>31870</v>
      </c>
      <c r="F56" s="87">
        <v>31870</v>
      </c>
      <c r="G56" s="83">
        <v>0</v>
      </c>
      <c r="H56" s="83">
        <v>0</v>
      </c>
      <c r="J56" s="97"/>
    </row>
    <row r="57" spans="1:10" ht="16.5" customHeight="1" x14ac:dyDescent="0.3">
      <c r="A57" s="22"/>
      <c r="B57" s="24" t="s">
        <v>267</v>
      </c>
      <c r="C57" s="86"/>
      <c r="D57" s="87">
        <v>75000</v>
      </c>
      <c r="E57" s="87">
        <v>75000</v>
      </c>
      <c r="F57" s="87">
        <v>38000</v>
      </c>
      <c r="G57" s="83">
        <v>24944.68</v>
      </c>
      <c r="H57" s="83">
        <f>G57-[1]CHELTUIELI!$G$57</f>
        <v>0</v>
      </c>
      <c r="J57" s="97"/>
    </row>
    <row r="58" spans="1:10" s="19" customFormat="1" ht="16.5" customHeight="1" x14ac:dyDescent="0.3">
      <c r="A58" s="17" t="s">
        <v>268</v>
      </c>
      <c r="B58" s="24" t="s">
        <v>269</v>
      </c>
      <c r="C58" s="86"/>
      <c r="D58" s="87">
        <v>0</v>
      </c>
      <c r="E58" s="87">
        <v>0</v>
      </c>
      <c r="F58" s="87"/>
      <c r="G58" s="83"/>
      <c r="H58" s="83"/>
      <c r="J58" s="97"/>
    </row>
    <row r="59" spans="1:10" s="19" customFormat="1" ht="16.5" customHeight="1" x14ac:dyDescent="0.3">
      <c r="A59" s="17" t="s">
        <v>270</v>
      </c>
      <c r="B59" s="20" t="s">
        <v>271</v>
      </c>
      <c r="C59" s="90">
        <f>+C60</f>
        <v>0</v>
      </c>
      <c r="D59" s="90">
        <f t="shared" ref="D59:H59" si="23">+D60</f>
        <v>32000</v>
      </c>
      <c r="E59" s="90">
        <f t="shared" si="23"/>
        <v>32000</v>
      </c>
      <c r="F59" s="90">
        <f t="shared" si="23"/>
        <v>11030</v>
      </c>
      <c r="G59" s="90">
        <f t="shared" si="23"/>
        <v>10452.959999999999</v>
      </c>
      <c r="H59" s="90">
        <f t="shared" si="23"/>
        <v>571.19999999999891</v>
      </c>
      <c r="J59" s="97"/>
    </row>
    <row r="60" spans="1:10" s="19" customFormat="1" ht="16.5" customHeight="1" x14ac:dyDescent="0.3">
      <c r="A60" s="22" t="s">
        <v>272</v>
      </c>
      <c r="B60" s="24" t="s">
        <v>273</v>
      </c>
      <c r="C60" s="86"/>
      <c r="D60" s="87">
        <v>32000</v>
      </c>
      <c r="E60" s="87">
        <v>32000</v>
      </c>
      <c r="F60" s="87">
        <v>11030</v>
      </c>
      <c r="G60" s="83">
        <v>10452.959999999999</v>
      </c>
      <c r="H60" s="83">
        <f>G60-[1]CHELTUIELI!$G$60</f>
        <v>571.19999999999891</v>
      </c>
      <c r="J60" s="97"/>
    </row>
    <row r="61" spans="1:10" s="19" customFormat="1" ht="16.5" customHeight="1" x14ac:dyDescent="0.3">
      <c r="A61" s="17" t="s">
        <v>274</v>
      </c>
      <c r="B61" s="20" t="s">
        <v>275</v>
      </c>
      <c r="C61" s="85">
        <f t="shared" ref="C61:H61" si="24">+C62+C63</f>
        <v>0</v>
      </c>
      <c r="D61" s="85">
        <f t="shared" si="24"/>
        <v>0</v>
      </c>
      <c r="E61" s="85">
        <f t="shared" si="24"/>
        <v>0</v>
      </c>
      <c r="F61" s="85">
        <f t="shared" si="24"/>
        <v>0</v>
      </c>
      <c r="G61" s="85">
        <f t="shared" si="24"/>
        <v>0</v>
      </c>
      <c r="H61" s="85">
        <f t="shared" si="24"/>
        <v>0</v>
      </c>
      <c r="J61" s="97"/>
    </row>
    <row r="62" spans="1:10" ht="16.5" customHeight="1" x14ac:dyDescent="0.3">
      <c r="A62" s="17" t="s">
        <v>276</v>
      </c>
      <c r="B62" s="24" t="s">
        <v>277</v>
      </c>
      <c r="C62" s="86"/>
      <c r="D62" s="87"/>
      <c r="E62" s="87"/>
      <c r="F62" s="87"/>
      <c r="G62" s="83"/>
      <c r="H62" s="83"/>
      <c r="J62" s="97"/>
    </row>
    <row r="63" spans="1:10" s="19" customFormat="1" ht="16.5" customHeight="1" x14ac:dyDescent="0.3">
      <c r="A63" s="17" t="s">
        <v>278</v>
      </c>
      <c r="B63" s="24" t="s">
        <v>279</v>
      </c>
      <c r="C63" s="86"/>
      <c r="D63" s="87"/>
      <c r="E63" s="87"/>
      <c r="F63" s="87"/>
      <c r="G63" s="83"/>
      <c r="H63" s="83"/>
      <c r="J63" s="97"/>
    </row>
    <row r="64" spans="1:10" ht="16.5" customHeight="1" x14ac:dyDescent="0.3">
      <c r="A64" s="22" t="s">
        <v>280</v>
      </c>
      <c r="B64" s="24" t="s">
        <v>281</v>
      </c>
      <c r="C64" s="86"/>
      <c r="D64" s="87">
        <v>5000</v>
      </c>
      <c r="E64" s="87">
        <v>5000</v>
      </c>
      <c r="F64" s="87">
        <v>1000</v>
      </c>
      <c r="G64" s="83">
        <v>940.1</v>
      </c>
      <c r="H64" s="83">
        <f>G64-[1]CHELTUIELI!$G$64</f>
        <v>142.80000000000007</v>
      </c>
      <c r="J64" s="97"/>
    </row>
    <row r="65" spans="1:10" ht="16.5" customHeight="1" x14ac:dyDescent="0.3">
      <c r="A65" s="22" t="s">
        <v>282</v>
      </c>
      <c r="B65" s="23" t="s">
        <v>283</v>
      </c>
      <c r="C65" s="86"/>
      <c r="D65" s="87"/>
      <c r="E65" s="87"/>
      <c r="F65" s="87"/>
      <c r="G65" s="83"/>
      <c r="H65" s="83"/>
      <c r="J65" s="97"/>
    </row>
    <row r="66" spans="1:10" ht="16.5" customHeight="1" x14ac:dyDescent="0.3">
      <c r="A66" s="22" t="s">
        <v>284</v>
      </c>
      <c r="B66" s="24" t="s">
        <v>285</v>
      </c>
      <c r="C66" s="86"/>
      <c r="D66" s="87"/>
      <c r="E66" s="87"/>
      <c r="F66" s="87"/>
      <c r="G66" s="83"/>
      <c r="H66" s="83"/>
      <c r="J66" s="97"/>
    </row>
    <row r="67" spans="1:10" ht="16.5" customHeight="1" x14ac:dyDescent="0.3">
      <c r="A67" s="22" t="s">
        <v>286</v>
      </c>
      <c r="B67" s="24" t="s">
        <v>287</v>
      </c>
      <c r="C67" s="86"/>
      <c r="D67" s="87">
        <v>8000</v>
      </c>
      <c r="E67" s="87">
        <v>8000</v>
      </c>
      <c r="F67" s="87">
        <v>4650</v>
      </c>
      <c r="G67" s="83">
        <v>3867.5</v>
      </c>
      <c r="H67" s="83">
        <f>G67-[1]CHELTUIELI!$G$67</f>
        <v>773.5</v>
      </c>
      <c r="J67" s="97"/>
    </row>
    <row r="68" spans="1:10" ht="30" x14ac:dyDescent="0.3">
      <c r="A68" s="22"/>
      <c r="B68" s="24" t="s">
        <v>288</v>
      </c>
      <c r="C68" s="86"/>
      <c r="D68" s="87"/>
      <c r="E68" s="87"/>
      <c r="F68" s="87"/>
      <c r="G68" s="83"/>
      <c r="H68" s="83"/>
      <c r="J68" s="97"/>
    </row>
    <row r="69" spans="1:10" ht="16.5" customHeight="1" x14ac:dyDescent="0.3">
      <c r="A69" s="17" t="s">
        <v>289</v>
      </c>
      <c r="B69" s="20" t="s">
        <v>290</v>
      </c>
      <c r="C69" s="90">
        <f t="shared" ref="C69:H69" si="25">+C70+C71</f>
        <v>0</v>
      </c>
      <c r="D69" s="90">
        <f t="shared" si="25"/>
        <v>30000</v>
      </c>
      <c r="E69" s="90">
        <f t="shared" si="25"/>
        <v>30000</v>
      </c>
      <c r="F69" s="90">
        <f t="shared" si="25"/>
        <v>7250</v>
      </c>
      <c r="G69" s="90">
        <f t="shared" si="25"/>
        <v>2975</v>
      </c>
      <c r="H69" s="90">
        <f t="shared" si="25"/>
        <v>0</v>
      </c>
      <c r="J69" s="97"/>
    </row>
    <row r="70" spans="1:10" ht="16.5" customHeight="1" x14ac:dyDescent="0.3">
      <c r="A70" s="22" t="s">
        <v>291</v>
      </c>
      <c r="B70" s="24" t="s">
        <v>292</v>
      </c>
      <c r="C70" s="86"/>
      <c r="D70" s="87">
        <v>17000</v>
      </c>
      <c r="E70" s="87">
        <v>17000</v>
      </c>
      <c r="F70" s="87">
        <v>3800</v>
      </c>
      <c r="G70" s="83">
        <v>2975</v>
      </c>
      <c r="H70" s="83">
        <f>G70-[1]CHELTUIELI!$G$70</f>
        <v>0</v>
      </c>
      <c r="J70" s="97"/>
    </row>
    <row r="71" spans="1:10" s="19" customFormat="1" ht="16.5" customHeight="1" x14ac:dyDescent="0.3">
      <c r="A71" s="22" t="s">
        <v>293</v>
      </c>
      <c r="B71" s="24" t="s">
        <v>294</v>
      </c>
      <c r="C71" s="86"/>
      <c r="D71" s="87">
        <v>13000</v>
      </c>
      <c r="E71" s="87">
        <v>13000</v>
      </c>
      <c r="F71" s="87">
        <v>3450</v>
      </c>
      <c r="G71" s="91">
        <v>0</v>
      </c>
      <c r="H71" s="91">
        <v>0</v>
      </c>
      <c r="J71" s="97"/>
    </row>
    <row r="72" spans="1:10" ht="16.5" customHeight="1" x14ac:dyDescent="0.3">
      <c r="A72" s="17" t="s">
        <v>295</v>
      </c>
      <c r="B72" s="20" t="s">
        <v>195</v>
      </c>
      <c r="C72" s="84">
        <f>+C73</f>
        <v>0</v>
      </c>
      <c r="D72" s="84">
        <f t="shared" ref="D72:H73" si="26">+D73</f>
        <v>0</v>
      </c>
      <c r="E72" s="84">
        <f t="shared" si="26"/>
        <v>0</v>
      </c>
      <c r="F72" s="84">
        <f t="shared" si="26"/>
        <v>0</v>
      </c>
      <c r="G72" s="84">
        <f t="shared" si="26"/>
        <v>0</v>
      </c>
      <c r="H72" s="84">
        <f t="shared" si="26"/>
        <v>0</v>
      </c>
      <c r="J72" s="97"/>
    </row>
    <row r="73" spans="1:10" ht="16.5" customHeight="1" x14ac:dyDescent="0.3">
      <c r="A73" s="29" t="s">
        <v>296</v>
      </c>
      <c r="B73" s="20" t="s">
        <v>297</v>
      </c>
      <c r="C73" s="84">
        <f>+C74</f>
        <v>0</v>
      </c>
      <c r="D73" s="84">
        <f t="shared" si="26"/>
        <v>0</v>
      </c>
      <c r="E73" s="84">
        <f t="shared" si="26"/>
        <v>0</v>
      </c>
      <c r="F73" s="84">
        <f t="shared" si="26"/>
        <v>0</v>
      </c>
      <c r="G73" s="84">
        <f t="shared" si="26"/>
        <v>0</v>
      </c>
      <c r="H73" s="84">
        <f t="shared" si="26"/>
        <v>0</v>
      </c>
      <c r="J73" s="97"/>
    </row>
    <row r="74" spans="1:10" s="19" customFormat="1" ht="16.5" customHeight="1" x14ac:dyDescent="0.3">
      <c r="A74" s="29" t="s">
        <v>298</v>
      </c>
      <c r="B74" s="24" t="s">
        <v>299</v>
      </c>
      <c r="C74" s="86"/>
      <c r="D74" s="87"/>
      <c r="E74" s="87"/>
      <c r="F74" s="87"/>
      <c r="G74" s="83"/>
      <c r="H74" s="83"/>
      <c r="J74" s="97"/>
    </row>
    <row r="75" spans="1:10" s="19" customFormat="1" ht="16.5" customHeight="1" x14ac:dyDescent="0.3">
      <c r="A75" s="29"/>
      <c r="B75" s="30" t="s">
        <v>201</v>
      </c>
      <c r="C75" s="86">
        <f t="shared" ref="C75:H75" si="27">C76+C77</f>
        <v>0</v>
      </c>
      <c r="D75" s="86">
        <f t="shared" si="27"/>
        <v>0</v>
      </c>
      <c r="E75" s="86">
        <f t="shared" si="27"/>
        <v>0</v>
      </c>
      <c r="F75" s="86">
        <f t="shared" si="27"/>
        <v>0</v>
      </c>
      <c r="G75" s="86">
        <f t="shared" si="27"/>
        <v>0</v>
      </c>
      <c r="H75" s="86">
        <f t="shared" si="27"/>
        <v>0</v>
      </c>
      <c r="J75" s="97"/>
    </row>
    <row r="76" spans="1:10" s="19" customFormat="1" ht="16.5" customHeight="1" x14ac:dyDescent="0.3">
      <c r="A76" s="29"/>
      <c r="B76" s="31" t="s">
        <v>300</v>
      </c>
      <c r="C76" s="86"/>
      <c r="D76" s="87"/>
      <c r="E76" s="87"/>
      <c r="F76" s="87"/>
      <c r="G76" s="83"/>
      <c r="H76" s="83"/>
      <c r="J76" s="97"/>
    </row>
    <row r="77" spans="1:10" ht="16.5" customHeight="1" x14ac:dyDescent="0.3">
      <c r="A77" s="29"/>
      <c r="B77" s="31" t="s">
        <v>301</v>
      </c>
      <c r="C77" s="86"/>
      <c r="D77" s="87"/>
      <c r="E77" s="87"/>
      <c r="F77" s="87"/>
      <c r="G77" s="83"/>
      <c r="H77" s="83"/>
      <c r="J77" s="97"/>
    </row>
    <row r="78" spans="1:10" s="19" customFormat="1" ht="16.5" customHeight="1" x14ac:dyDescent="0.3">
      <c r="A78" s="17" t="s">
        <v>302</v>
      </c>
      <c r="B78" s="20" t="s">
        <v>203</v>
      </c>
      <c r="C78" s="85">
        <f t="shared" ref="C78:H78" si="28">+C79</f>
        <v>0</v>
      </c>
      <c r="D78" s="85">
        <f t="shared" si="28"/>
        <v>0</v>
      </c>
      <c r="E78" s="85">
        <f t="shared" si="28"/>
        <v>0</v>
      </c>
      <c r="F78" s="85">
        <f t="shared" si="28"/>
        <v>0</v>
      </c>
      <c r="G78" s="85">
        <f t="shared" si="28"/>
        <v>0</v>
      </c>
      <c r="H78" s="85">
        <f t="shared" si="28"/>
        <v>0</v>
      </c>
      <c r="J78" s="97"/>
    </row>
    <row r="79" spans="1:10" s="19" customFormat="1" ht="16.5" customHeight="1" x14ac:dyDescent="0.3">
      <c r="A79" s="17" t="s">
        <v>303</v>
      </c>
      <c r="B79" s="20" t="s">
        <v>205</v>
      </c>
      <c r="C79" s="85">
        <f t="shared" ref="C79:H79" si="29">+C80+C85</f>
        <v>0</v>
      </c>
      <c r="D79" s="85">
        <f t="shared" si="29"/>
        <v>0</v>
      </c>
      <c r="E79" s="85">
        <f t="shared" si="29"/>
        <v>0</v>
      </c>
      <c r="F79" s="85">
        <f t="shared" si="29"/>
        <v>0</v>
      </c>
      <c r="G79" s="85">
        <f t="shared" si="29"/>
        <v>0</v>
      </c>
      <c r="H79" s="85">
        <f t="shared" si="29"/>
        <v>0</v>
      </c>
      <c r="J79" s="97"/>
    </row>
    <row r="80" spans="1:10" s="19" customFormat="1" ht="16.5" customHeight="1" x14ac:dyDescent="0.3">
      <c r="A80" s="17" t="s">
        <v>304</v>
      </c>
      <c r="B80" s="20" t="s">
        <v>305</v>
      </c>
      <c r="C80" s="85">
        <f t="shared" ref="C80:H80" si="30">+C82+C84+C83+C81</f>
        <v>0</v>
      </c>
      <c r="D80" s="85">
        <f t="shared" si="30"/>
        <v>0</v>
      </c>
      <c r="E80" s="85">
        <f t="shared" si="30"/>
        <v>0</v>
      </c>
      <c r="F80" s="85">
        <f t="shared" si="30"/>
        <v>0</v>
      </c>
      <c r="G80" s="85">
        <f t="shared" si="30"/>
        <v>0</v>
      </c>
      <c r="H80" s="85">
        <f t="shared" si="30"/>
        <v>0</v>
      </c>
      <c r="J80" s="97"/>
    </row>
    <row r="81" spans="1:10" s="19" customFormat="1" ht="16.5" customHeight="1" x14ac:dyDescent="0.3">
      <c r="A81" s="17"/>
      <c r="B81" s="23" t="s">
        <v>306</v>
      </c>
      <c r="C81" s="85"/>
      <c r="D81" s="87"/>
      <c r="E81" s="87"/>
      <c r="F81" s="87"/>
      <c r="G81" s="83"/>
      <c r="H81" s="83"/>
      <c r="J81" s="97"/>
    </row>
    <row r="82" spans="1:10" s="19" customFormat="1" ht="16.5" customHeight="1" x14ac:dyDescent="0.3">
      <c r="A82" s="22" t="s">
        <v>307</v>
      </c>
      <c r="B82" s="24" t="s">
        <v>308</v>
      </c>
      <c r="C82" s="86"/>
      <c r="D82" s="87"/>
      <c r="E82" s="87"/>
      <c r="F82" s="87"/>
      <c r="G82" s="83"/>
      <c r="H82" s="83"/>
      <c r="J82" s="97"/>
    </row>
    <row r="83" spans="1:10" s="19" customFormat="1" ht="16.5" customHeight="1" x14ac:dyDescent="0.3">
      <c r="A83" s="22" t="s">
        <v>309</v>
      </c>
      <c r="B83" s="23" t="s">
        <v>310</v>
      </c>
      <c r="C83" s="86"/>
      <c r="D83" s="87"/>
      <c r="E83" s="87"/>
      <c r="F83" s="87"/>
      <c r="G83" s="83"/>
      <c r="H83" s="83"/>
      <c r="J83" s="97"/>
    </row>
    <row r="84" spans="1:10" ht="16.5" customHeight="1" x14ac:dyDescent="0.3">
      <c r="A84" s="22" t="s">
        <v>311</v>
      </c>
      <c r="B84" s="24" t="s">
        <v>312</v>
      </c>
      <c r="C84" s="86"/>
      <c r="D84" s="87"/>
      <c r="E84" s="87"/>
      <c r="F84" s="87"/>
      <c r="G84" s="83"/>
      <c r="H84" s="83"/>
      <c r="J84" s="97"/>
    </row>
    <row r="85" spans="1:10" ht="16.5" customHeight="1" x14ac:dyDescent="0.3">
      <c r="A85" s="32"/>
      <c r="B85" s="23" t="s">
        <v>313</v>
      </c>
      <c r="C85" s="86"/>
      <c r="D85" s="87"/>
      <c r="E85" s="87"/>
      <c r="F85" s="87"/>
      <c r="G85" s="83"/>
      <c r="H85" s="83"/>
      <c r="J85" s="97"/>
    </row>
    <row r="86" spans="1:10" ht="16.5" customHeight="1" x14ac:dyDescent="0.3">
      <c r="A86" s="22" t="s">
        <v>212</v>
      </c>
      <c r="B86" s="24" t="s">
        <v>314</v>
      </c>
      <c r="C86" s="86"/>
      <c r="D86" s="87"/>
      <c r="E86" s="87"/>
      <c r="F86" s="87"/>
      <c r="G86" s="83"/>
      <c r="H86" s="83"/>
      <c r="J86" s="97"/>
    </row>
    <row r="87" spans="1:10" ht="16.5" customHeight="1" x14ac:dyDescent="0.3">
      <c r="A87" s="22" t="s">
        <v>315</v>
      </c>
      <c r="B87" s="24" t="s">
        <v>316</v>
      </c>
      <c r="C87" s="84">
        <f t="shared" ref="C87:H87" si="31">+C44-C89+C23+C78+C173+C75</f>
        <v>0</v>
      </c>
      <c r="D87" s="84">
        <f t="shared" si="31"/>
        <v>194982250</v>
      </c>
      <c r="E87" s="84">
        <f t="shared" si="31"/>
        <v>194982250</v>
      </c>
      <c r="F87" s="84">
        <f t="shared" si="31"/>
        <v>109498020</v>
      </c>
      <c r="G87" s="84">
        <f t="shared" si="31"/>
        <v>91560170.439999998</v>
      </c>
      <c r="H87" s="84">
        <f t="shared" si="31"/>
        <v>22249411.059999995</v>
      </c>
      <c r="J87" s="97"/>
    </row>
    <row r="88" spans="1:10" ht="16.5" customHeight="1" x14ac:dyDescent="0.3">
      <c r="A88" s="22"/>
      <c r="B88" s="24" t="s">
        <v>317</v>
      </c>
      <c r="C88" s="84"/>
      <c r="D88" s="87"/>
      <c r="E88" s="87"/>
      <c r="F88" s="87"/>
      <c r="G88" s="87">
        <v>-5663.29</v>
      </c>
      <c r="H88" s="87"/>
      <c r="J88" s="97"/>
    </row>
    <row r="89" spans="1:10" ht="16.5" customHeight="1" x14ac:dyDescent="0.35">
      <c r="A89" s="22"/>
      <c r="B89" s="20" t="s">
        <v>318</v>
      </c>
      <c r="C89" s="92">
        <f t="shared" ref="C89:H89" si="32">+C90+C132+C155+C157+C168+C170</f>
        <v>0</v>
      </c>
      <c r="D89" s="92">
        <f t="shared" si="32"/>
        <v>621035410</v>
      </c>
      <c r="E89" s="92">
        <f t="shared" si="32"/>
        <v>560120750</v>
      </c>
      <c r="F89" s="92">
        <f t="shared" si="32"/>
        <v>373049390</v>
      </c>
      <c r="G89" s="92">
        <f t="shared" si="32"/>
        <v>322390982.86000001</v>
      </c>
      <c r="H89" s="92">
        <f t="shared" si="32"/>
        <v>51729768.249999993</v>
      </c>
      <c r="J89" s="97"/>
    </row>
    <row r="90" spans="1:10" s="26" customFormat="1" ht="16.5" customHeight="1" x14ac:dyDescent="0.3">
      <c r="A90" s="17" t="s">
        <v>319</v>
      </c>
      <c r="B90" s="20" t="s">
        <v>320</v>
      </c>
      <c r="C90" s="85">
        <f t="shared" ref="C90:H90" si="33">+C91+C98+C112+C128+C130</f>
        <v>0</v>
      </c>
      <c r="D90" s="85">
        <f t="shared" si="33"/>
        <v>272197180</v>
      </c>
      <c r="E90" s="85">
        <f t="shared" si="33"/>
        <v>208466840</v>
      </c>
      <c r="F90" s="85">
        <f t="shared" si="33"/>
        <v>174137180</v>
      </c>
      <c r="G90" s="85">
        <f t="shared" si="33"/>
        <v>154154980.41</v>
      </c>
      <c r="H90" s="85">
        <f t="shared" si="33"/>
        <v>19456857.229999997</v>
      </c>
      <c r="J90" s="97"/>
    </row>
    <row r="91" spans="1:10" s="26" customFormat="1" ht="16.5" customHeight="1" x14ac:dyDescent="0.3">
      <c r="A91" s="22" t="s">
        <v>321</v>
      </c>
      <c r="B91" s="20" t="s">
        <v>322</v>
      </c>
      <c r="C91" s="84">
        <f t="shared" ref="C91:H91" si="34">+C92+C95+C96+C93+C94</f>
        <v>0</v>
      </c>
      <c r="D91" s="84">
        <f t="shared" si="34"/>
        <v>171887380</v>
      </c>
      <c r="E91" s="84">
        <f t="shared" si="34"/>
        <v>130366000</v>
      </c>
      <c r="F91" s="84">
        <f t="shared" si="34"/>
        <v>111167780</v>
      </c>
      <c r="G91" s="84">
        <f t="shared" si="34"/>
        <v>101820309.35000001</v>
      </c>
      <c r="H91" s="84">
        <f t="shared" si="34"/>
        <v>9227580.6799999997</v>
      </c>
      <c r="J91" s="97"/>
    </row>
    <row r="92" spans="1:10" s="26" customFormat="1" ht="16.5" customHeight="1" x14ac:dyDescent="0.3">
      <c r="A92" s="22"/>
      <c r="B92" s="23" t="s">
        <v>323</v>
      </c>
      <c r="C92" s="86"/>
      <c r="D92" s="87">
        <v>78076000</v>
      </c>
      <c r="E92" s="87">
        <v>68653000</v>
      </c>
      <c r="F92" s="87">
        <v>51445080</v>
      </c>
      <c r="G92" s="83">
        <f>42511423.86-328.75</f>
        <v>42511095.109999999</v>
      </c>
      <c r="H92" s="83">
        <f>G92-[1]CHELTUIELI!$G$92</f>
        <v>8772891.25</v>
      </c>
      <c r="J92" s="97"/>
    </row>
    <row r="93" spans="1:10" s="26" customFormat="1" ht="16.5" customHeight="1" x14ac:dyDescent="0.3">
      <c r="A93" s="22"/>
      <c r="B93" s="23" t="s">
        <v>324</v>
      </c>
      <c r="C93" s="86"/>
      <c r="D93" s="87">
        <v>87852380</v>
      </c>
      <c r="E93" s="87">
        <v>57231000</v>
      </c>
      <c r="F93" s="87">
        <v>57231000</v>
      </c>
      <c r="G93" s="83">
        <v>57229013.75</v>
      </c>
      <c r="H93" s="83">
        <f>G93-[1]CHELTUIELI!$G$93</f>
        <v>0</v>
      </c>
      <c r="J93" s="97"/>
    </row>
    <row r="94" spans="1:10" s="26" customFormat="1" ht="16.5" customHeight="1" x14ac:dyDescent="0.3">
      <c r="A94" s="22"/>
      <c r="B94" s="23" t="s">
        <v>325</v>
      </c>
      <c r="C94" s="86"/>
      <c r="D94" s="87">
        <v>2399000</v>
      </c>
      <c r="E94" s="87">
        <v>883000</v>
      </c>
      <c r="F94" s="87">
        <v>437060</v>
      </c>
      <c r="G94" s="83">
        <v>362876.18</v>
      </c>
      <c r="H94" s="83">
        <f>G94-[1]CHELTUIELI!$G$94</f>
        <v>73190</v>
      </c>
      <c r="J94" s="97"/>
    </row>
    <row r="95" spans="1:10" s="26" customFormat="1" ht="16.5" customHeight="1" x14ac:dyDescent="0.3">
      <c r="A95" s="22"/>
      <c r="B95" s="23" t="s">
        <v>326</v>
      </c>
      <c r="C95" s="86"/>
      <c r="D95" s="87">
        <v>31000</v>
      </c>
      <c r="E95" s="87">
        <v>31000</v>
      </c>
      <c r="F95" s="87">
        <v>16320</v>
      </c>
      <c r="G95" s="83">
        <v>12910</v>
      </c>
      <c r="H95" s="83">
        <f>G95-[1]CHELTUIELI!$G$95</f>
        <v>2687.0300000000007</v>
      </c>
      <c r="J95" s="97"/>
    </row>
    <row r="96" spans="1:10" s="26" customFormat="1" ht="45" x14ac:dyDescent="0.3">
      <c r="A96" s="22"/>
      <c r="B96" s="23" t="s">
        <v>327</v>
      </c>
      <c r="C96" s="86"/>
      <c r="D96" s="87">
        <v>3529000</v>
      </c>
      <c r="E96" s="87">
        <v>3568000</v>
      </c>
      <c r="F96" s="87">
        <v>2038320</v>
      </c>
      <c r="G96" s="83">
        <v>1704414.31</v>
      </c>
      <c r="H96" s="83">
        <f>G96-[1]CHELTUIELI!$G$96</f>
        <v>378812.40000000014</v>
      </c>
      <c r="J96" s="97"/>
    </row>
    <row r="97" spans="1:10" x14ac:dyDescent="0.3">
      <c r="A97" s="22"/>
      <c r="B97" s="24" t="s">
        <v>317</v>
      </c>
      <c r="C97" s="86"/>
      <c r="D97" s="87"/>
      <c r="E97" s="87"/>
      <c r="F97" s="87"/>
      <c r="G97" s="83">
        <v>-6616.53</v>
      </c>
      <c r="H97" s="83">
        <f>G97-[1]CHELTUIELI!$G$97</f>
        <v>-1671.7699999999995</v>
      </c>
      <c r="J97" s="97"/>
    </row>
    <row r="98" spans="1:10" ht="30" x14ac:dyDescent="0.3">
      <c r="A98" s="22" t="s">
        <v>328</v>
      </c>
      <c r="B98" s="20" t="s">
        <v>329</v>
      </c>
      <c r="C98" s="86">
        <f t="shared" ref="C98:H98" si="35">C99+C100+C101+C102+C103+C104+C106+C105+C107</f>
        <v>0</v>
      </c>
      <c r="D98" s="86">
        <f t="shared" si="35"/>
        <v>59103250</v>
      </c>
      <c r="E98" s="86">
        <f t="shared" si="35"/>
        <v>38577000</v>
      </c>
      <c r="F98" s="86">
        <f t="shared" si="35"/>
        <v>38577000</v>
      </c>
      <c r="G98" s="86">
        <f t="shared" si="35"/>
        <v>32197888.52</v>
      </c>
      <c r="H98" s="86">
        <f t="shared" si="35"/>
        <v>6246364.3699999992</v>
      </c>
      <c r="J98" s="97"/>
    </row>
    <row r="99" spans="1:10" ht="16.5" customHeight="1" x14ac:dyDescent="0.3">
      <c r="A99" s="22"/>
      <c r="B99" s="23" t="s">
        <v>330</v>
      </c>
      <c r="C99" s="86"/>
      <c r="D99" s="87">
        <v>2018100</v>
      </c>
      <c r="E99" s="87">
        <v>1092000</v>
      </c>
      <c r="F99" s="87">
        <v>1092000</v>
      </c>
      <c r="G99" s="96">
        <f>725276.51+151670</f>
        <v>876946.51</v>
      </c>
      <c r="H99" s="83">
        <f>G99-[1]CHELTUIELI!$G$99</f>
        <v>151670</v>
      </c>
      <c r="J99" s="97"/>
    </row>
    <row r="100" spans="1:10" x14ac:dyDescent="0.3">
      <c r="A100" s="22"/>
      <c r="B100" s="23" t="s">
        <v>331</v>
      </c>
      <c r="C100" s="86"/>
      <c r="D100" s="87"/>
      <c r="E100" s="87"/>
      <c r="F100" s="87"/>
      <c r="G100" s="96">
        <v>0</v>
      </c>
      <c r="H100" s="83">
        <f>G100-[1]CHELTUIELI!$G$100</f>
        <v>0</v>
      </c>
      <c r="J100" s="97"/>
    </row>
    <row r="101" spans="1:10" s="19" customFormat="1" ht="16.5" customHeight="1" x14ac:dyDescent="0.3">
      <c r="A101" s="22"/>
      <c r="B101" s="23" t="s">
        <v>332</v>
      </c>
      <c r="C101" s="86"/>
      <c r="D101" s="87">
        <v>1603630</v>
      </c>
      <c r="E101" s="87">
        <v>897000</v>
      </c>
      <c r="F101" s="87">
        <v>897000</v>
      </c>
      <c r="G101" s="96">
        <f>548086.56+174483.44</f>
        <v>722570</v>
      </c>
      <c r="H101" s="83">
        <f>G101-[1]CHELTUIELI!$G$101</f>
        <v>174483.43999999994</v>
      </c>
      <c r="J101" s="97"/>
    </row>
    <row r="102" spans="1:10" ht="16.5" customHeight="1" x14ac:dyDescent="0.3">
      <c r="A102" s="22"/>
      <c r="B102" s="23" t="s">
        <v>333</v>
      </c>
      <c r="C102" s="86"/>
      <c r="D102" s="87">
        <v>29235000</v>
      </c>
      <c r="E102" s="87">
        <v>19874000</v>
      </c>
      <c r="F102" s="87">
        <v>19874000</v>
      </c>
      <c r="G102" s="96">
        <f>13692789.9+3288480</f>
        <v>16981269.899999999</v>
      </c>
      <c r="H102" s="83">
        <f>G102-[1]CHELTUIELI!$G$102</f>
        <v>3288479.9999999981</v>
      </c>
      <c r="J102" s="97"/>
    </row>
    <row r="103" spans="1:10" x14ac:dyDescent="0.3">
      <c r="A103" s="22"/>
      <c r="B103" s="33" t="s">
        <v>334</v>
      </c>
      <c r="C103" s="86"/>
      <c r="D103" s="87">
        <v>50630</v>
      </c>
      <c r="E103" s="87">
        <v>26000</v>
      </c>
      <c r="F103" s="87">
        <v>26000</v>
      </c>
      <c r="G103" s="96">
        <f>14385.7+5598.41</f>
        <v>19984.11</v>
      </c>
      <c r="H103" s="83">
        <f>G103-[1]CHELTUIELI!$G$103</f>
        <v>5598.41</v>
      </c>
      <c r="J103" s="97"/>
    </row>
    <row r="104" spans="1:10" x14ac:dyDescent="0.3">
      <c r="A104" s="22"/>
      <c r="B104" s="23" t="s">
        <v>335</v>
      </c>
      <c r="C104" s="86"/>
      <c r="D104" s="87">
        <v>894370</v>
      </c>
      <c r="E104" s="87">
        <v>513000</v>
      </c>
      <c r="F104" s="87">
        <v>513000</v>
      </c>
      <c r="G104" s="96">
        <f>345950+96477.87</f>
        <v>442427.87</v>
      </c>
      <c r="H104" s="83">
        <f>G104-[1]CHELTUIELI!$G$104</f>
        <v>96477.87</v>
      </c>
      <c r="J104" s="97"/>
    </row>
    <row r="105" spans="1:10" ht="16.5" customHeight="1" x14ac:dyDescent="0.3">
      <c r="A105" s="22"/>
      <c r="B105" s="34" t="s">
        <v>336</v>
      </c>
      <c r="C105" s="86"/>
      <c r="D105" s="87"/>
      <c r="E105" s="87"/>
      <c r="F105" s="87"/>
      <c r="G105" s="96">
        <v>0</v>
      </c>
      <c r="H105" s="83">
        <f>G105-[1]CHELTUIELI!$G$105</f>
        <v>0</v>
      </c>
      <c r="J105" s="97"/>
    </row>
    <row r="106" spans="1:10" x14ac:dyDescent="0.3">
      <c r="A106" s="22"/>
      <c r="B106" s="34" t="s">
        <v>337</v>
      </c>
      <c r="C106" s="86"/>
      <c r="D106" s="87">
        <v>15893760</v>
      </c>
      <c r="E106" s="87">
        <v>9676000</v>
      </c>
      <c r="F106" s="87">
        <v>9676000</v>
      </c>
      <c r="G106" s="96">
        <f>3944006.84+2414273.1+1604690</f>
        <v>7962969.9399999995</v>
      </c>
      <c r="H106" s="83">
        <f>G106-[1]CHELTUIELI!$G$106</f>
        <v>1604690</v>
      </c>
      <c r="J106" s="97"/>
    </row>
    <row r="107" spans="1:10" ht="30" x14ac:dyDescent="0.3">
      <c r="A107" s="22"/>
      <c r="B107" s="35" t="s">
        <v>338</v>
      </c>
      <c r="C107" s="86">
        <f t="shared" ref="C107:H107" si="36">C108+C109+C110</f>
        <v>0</v>
      </c>
      <c r="D107" s="86">
        <f t="shared" si="36"/>
        <v>9407760</v>
      </c>
      <c r="E107" s="86">
        <f t="shared" si="36"/>
        <v>6499000</v>
      </c>
      <c r="F107" s="86">
        <f t="shared" si="36"/>
        <v>6499000</v>
      </c>
      <c r="G107" s="86">
        <f t="shared" si="36"/>
        <v>5191720.1900000004</v>
      </c>
      <c r="H107" s="86">
        <f t="shared" si="36"/>
        <v>924964.65000000037</v>
      </c>
      <c r="J107" s="97"/>
    </row>
    <row r="108" spans="1:10" ht="16.5" customHeight="1" x14ac:dyDescent="0.3">
      <c r="A108" s="22"/>
      <c r="B108" s="34" t="s">
        <v>339</v>
      </c>
      <c r="C108" s="86"/>
      <c r="D108" s="87">
        <v>9407760</v>
      </c>
      <c r="E108" s="87">
        <v>6499000</v>
      </c>
      <c r="F108" s="87">
        <v>6499000</v>
      </c>
      <c r="G108" s="96">
        <f>1766645.23+2500110.31+924964.65</f>
        <v>5191720.1900000004</v>
      </c>
      <c r="H108" s="83">
        <f>G108-[1]CHELTUIELI!$G$108</f>
        <v>924964.65000000037</v>
      </c>
      <c r="J108" s="97"/>
    </row>
    <row r="109" spans="1:10" x14ac:dyDescent="0.3">
      <c r="A109" s="22"/>
      <c r="B109" s="34" t="s">
        <v>340</v>
      </c>
      <c r="C109" s="86"/>
      <c r="D109" s="87"/>
      <c r="E109" s="87"/>
      <c r="F109" s="87"/>
      <c r="G109" s="83"/>
      <c r="H109" s="83"/>
      <c r="J109" s="97"/>
    </row>
    <row r="110" spans="1:10" x14ac:dyDescent="0.3">
      <c r="A110" s="22"/>
      <c r="B110" s="34" t="s">
        <v>341</v>
      </c>
      <c r="C110" s="86"/>
      <c r="D110" s="87"/>
      <c r="E110" s="87"/>
      <c r="F110" s="87"/>
      <c r="G110" s="83"/>
      <c r="H110" s="83"/>
      <c r="J110" s="97"/>
    </row>
    <row r="111" spans="1:10" x14ac:dyDescent="0.3">
      <c r="A111" s="22"/>
      <c r="B111" s="24" t="s">
        <v>317</v>
      </c>
      <c r="C111" s="86"/>
      <c r="D111" s="87"/>
      <c r="E111" s="87"/>
      <c r="F111" s="87"/>
      <c r="G111" s="83"/>
      <c r="H111" s="83"/>
      <c r="J111" s="97"/>
    </row>
    <row r="112" spans="1:10" ht="16.5" customHeight="1" x14ac:dyDescent="0.3">
      <c r="A112" s="17" t="s">
        <v>342</v>
      </c>
      <c r="B112" s="20" t="s">
        <v>343</v>
      </c>
      <c r="C112" s="86">
        <f t="shared" ref="C112:H112" si="37">C113+C114+C115+C116+C117+C118+C119+C120+C121+C122</f>
        <v>0</v>
      </c>
      <c r="D112" s="86">
        <f t="shared" si="37"/>
        <v>4445710</v>
      </c>
      <c r="E112" s="86">
        <f t="shared" si="37"/>
        <v>2453000</v>
      </c>
      <c r="F112" s="86">
        <f t="shared" si="37"/>
        <v>2453000</v>
      </c>
      <c r="G112" s="86">
        <f t="shared" si="37"/>
        <v>1957742.54</v>
      </c>
      <c r="H112" s="86">
        <f t="shared" si="37"/>
        <v>365322.18</v>
      </c>
      <c r="J112" s="97"/>
    </row>
    <row r="113" spans="1:10" x14ac:dyDescent="0.3">
      <c r="A113" s="22"/>
      <c r="B113" s="23" t="s">
        <v>333</v>
      </c>
      <c r="C113" s="86"/>
      <c r="D113" s="87">
        <v>2256940</v>
      </c>
      <c r="E113" s="87">
        <v>1567000</v>
      </c>
      <c r="F113" s="87">
        <v>1567000</v>
      </c>
      <c r="G113" s="96">
        <f>1106780+236735.74</f>
        <v>1343515.74</v>
      </c>
      <c r="H113" s="83">
        <f>G113-[1]CHELTUIELI!$G$113</f>
        <v>236735.74</v>
      </c>
      <c r="J113" s="97"/>
    </row>
    <row r="114" spans="1:10" x14ac:dyDescent="0.3">
      <c r="A114" s="22"/>
      <c r="B114" s="36" t="s">
        <v>344</v>
      </c>
      <c r="C114" s="86"/>
      <c r="D114" s="87">
        <v>43500</v>
      </c>
      <c r="E114" s="87">
        <v>149000</v>
      </c>
      <c r="F114" s="87">
        <v>149000</v>
      </c>
      <c r="G114" s="96">
        <f>53772.49+2874.56</f>
        <v>56647.049999999996</v>
      </c>
      <c r="H114" s="83">
        <f>G114-[1]CHELTUIELI!$G$114</f>
        <v>2874.5599999999977</v>
      </c>
      <c r="J114" s="97"/>
    </row>
    <row r="115" spans="1:10" ht="16.5" customHeight="1" x14ac:dyDescent="0.3">
      <c r="A115" s="22"/>
      <c r="B115" s="37" t="s">
        <v>345</v>
      </c>
      <c r="C115" s="86"/>
      <c r="D115" s="87">
        <f>973970+1171300</f>
        <v>2145270</v>
      </c>
      <c r="E115" s="87">
        <v>737000</v>
      </c>
      <c r="F115" s="87">
        <v>737000</v>
      </c>
      <c r="G115" s="96">
        <f>431867.87+125711.88</f>
        <v>557579.75</v>
      </c>
      <c r="H115" s="83">
        <f>G115-[1]CHELTUIELI!$G$115</f>
        <v>125711.88</v>
      </c>
      <c r="J115" s="97"/>
    </row>
    <row r="116" spans="1:10" x14ac:dyDescent="0.3">
      <c r="A116" s="22"/>
      <c r="B116" s="37" t="s">
        <v>346</v>
      </c>
      <c r="C116" s="86"/>
      <c r="D116" s="87"/>
      <c r="E116" s="87"/>
      <c r="F116" s="87"/>
      <c r="G116" s="83"/>
      <c r="H116" s="83"/>
      <c r="J116" s="97"/>
    </row>
    <row r="117" spans="1:10" ht="16.5" customHeight="1" x14ac:dyDescent="0.3">
      <c r="A117" s="22"/>
      <c r="B117" s="37" t="s">
        <v>347</v>
      </c>
      <c r="C117" s="86"/>
      <c r="D117" s="87"/>
      <c r="E117" s="87"/>
      <c r="F117" s="87"/>
      <c r="G117" s="83"/>
      <c r="H117" s="83"/>
      <c r="J117" s="97"/>
    </row>
    <row r="118" spans="1:10" ht="16.5" customHeight="1" x14ac:dyDescent="0.3">
      <c r="A118" s="22"/>
      <c r="B118" s="23" t="s">
        <v>330</v>
      </c>
      <c r="C118" s="86"/>
      <c r="D118" s="87"/>
      <c r="E118" s="87"/>
      <c r="F118" s="87"/>
      <c r="G118" s="83"/>
      <c r="H118" s="83"/>
      <c r="J118" s="97"/>
    </row>
    <row r="119" spans="1:10" ht="16.5" customHeight="1" x14ac:dyDescent="0.3">
      <c r="A119" s="22"/>
      <c r="B119" s="37" t="s">
        <v>348</v>
      </c>
      <c r="C119" s="86"/>
      <c r="D119" s="87"/>
      <c r="E119" s="87"/>
      <c r="F119" s="87"/>
      <c r="G119" s="94"/>
      <c r="H119" s="94"/>
      <c r="J119" s="97"/>
    </row>
    <row r="120" spans="1:10" x14ac:dyDescent="0.3">
      <c r="A120" s="22"/>
      <c r="B120" s="38" t="s">
        <v>349</v>
      </c>
      <c r="C120" s="86"/>
      <c r="D120" s="87"/>
      <c r="E120" s="87"/>
      <c r="F120" s="87"/>
      <c r="G120" s="94"/>
      <c r="H120" s="94"/>
      <c r="J120" s="97"/>
    </row>
    <row r="121" spans="1:10" s="19" customFormat="1" x14ac:dyDescent="0.3">
      <c r="A121" s="22"/>
      <c r="B121" s="38" t="s">
        <v>350</v>
      </c>
      <c r="C121" s="86"/>
      <c r="D121" s="87"/>
      <c r="E121" s="87"/>
      <c r="F121" s="87"/>
      <c r="G121" s="94"/>
      <c r="H121" s="94"/>
      <c r="J121" s="97"/>
    </row>
    <row r="122" spans="1:10" s="19" customFormat="1" ht="19.5" customHeight="1" x14ac:dyDescent="0.3">
      <c r="A122" s="22"/>
      <c r="B122" s="95" t="s">
        <v>351</v>
      </c>
      <c r="C122" s="86">
        <f t="shared" ref="C122:H122" si="38">C123+C124+C125+C126</f>
        <v>0</v>
      </c>
      <c r="D122" s="86">
        <f t="shared" si="38"/>
        <v>0</v>
      </c>
      <c r="E122" s="86">
        <f t="shared" si="38"/>
        <v>0</v>
      </c>
      <c r="F122" s="86">
        <f t="shared" si="38"/>
        <v>0</v>
      </c>
      <c r="G122" s="86">
        <f t="shared" si="38"/>
        <v>0</v>
      </c>
      <c r="H122" s="86">
        <f t="shared" si="38"/>
        <v>0</v>
      </c>
      <c r="J122" s="97"/>
    </row>
    <row r="123" spans="1:10" s="19" customFormat="1" x14ac:dyDescent="0.3">
      <c r="A123" s="22"/>
      <c r="B123" s="39" t="s">
        <v>352</v>
      </c>
      <c r="C123" s="86"/>
      <c r="D123" s="87"/>
      <c r="E123" s="87"/>
      <c r="F123" s="87"/>
      <c r="G123" s="94"/>
      <c r="H123" s="94"/>
      <c r="J123" s="97"/>
    </row>
    <row r="124" spans="1:10" s="19" customFormat="1" x14ac:dyDescent="0.3">
      <c r="A124" s="22"/>
      <c r="B124" s="39" t="s">
        <v>353</v>
      </c>
      <c r="C124" s="86"/>
      <c r="D124" s="87"/>
      <c r="E124" s="87"/>
      <c r="F124" s="87"/>
      <c r="G124" s="94"/>
      <c r="H124" s="94"/>
      <c r="J124" s="97"/>
    </row>
    <row r="125" spans="1:10" s="19" customFormat="1" x14ac:dyDescent="0.3">
      <c r="A125" s="22"/>
      <c r="B125" s="39" t="s">
        <v>354</v>
      </c>
      <c r="C125" s="86"/>
      <c r="D125" s="87"/>
      <c r="E125" s="87"/>
      <c r="F125" s="87"/>
      <c r="G125" s="94"/>
      <c r="H125" s="94"/>
      <c r="J125" s="97"/>
    </row>
    <row r="126" spans="1:10" s="19" customFormat="1" x14ac:dyDescent="0.3">
      <c r="A126" s="22"/>
      <c r="B126" s="39" t="s">
        <v>355</v>
      </c>
      <c r="C126" s="86"/>
      <c r="D126" s="87"/>
      <c r="E126" s="87"/>
      <c r="F126" s="87"/>
      <c r="G126" s="94"/>
      <c r="H126" s="94"/>
      <c r="J126" s="97"/>
    </row>
    <row r="127" spans="1:10" s="19" customFormat="1" x14ac:dyDescent="0.3">
      <c r="A127" s="22"/>
      <c r="B127" s="24" t="s">
        <v>317</v>
      </c>
      <c r="C127" s="86"/>
      <c r="D127" s="87"/>
      <c r="E127" s="87"/>
      <c r="F127" s="87"/>
      <c r="G127" s="94"/>
      <c r="H127" s="94"/>
      <c r="J127" s="97"/>
    </row>
    <row r="128" spans="1:10" s="19" customFormat="1" x14ac:dyDescent="0.3">
      <c r="A128" s="22" t="s">
        <v>356</v>
      </c>
      <c r="B128" s="24" t="s">
        <v>357</v>
      </c>
      <c r="C128" s="84"/>
      <c r="D128" s="87">
        <v>31609840</v>
      </c>
      <c r="E128" s="87">
        <v>31609840</v>
      </c>
      <c r="F128" s="87">
        <v>18763400</v>
      </c>
      <c r="G128" s="83">
        <v>15553040</v>
      </c>
      <c r="H128" s="83">
        <f>G128-[1]CHELTUIELI!$G$128</f>
        <v>3067590</v>
      </c>
      <c r="J128" s="97"/>
    </row>
    <row r="129" spans="1:12" s="19" customFormat="1" ht="16.5" customHeight="1" x14ac:dyDescent="0.3">
      <c r="A129" s="22"/>
      <c r="B129" s="24" t="s">
        <v>317</v>
      </c>
      <c r="C129" s="84"/>
      <c r="D129" s="87"/>
      <c r="E129" s="87"/>
      <c r="F129" s="87"/>
      <c r="G129" s="83">
        <v>-906.43</v>
      </c>
      <c r="H129" s="83">
        <f>G129-[1]CHELTUIELI!$G$129</f>
        <v>0</v>
      </c>
      <c r="J129" s="97"/>
    </row>
    <row r="130" spans="1:12" s="19" customFormat="1" ht="16.5" customHeight="1" x14ac:dyDescent="0.3">
      <c r="A130" s="22" t="s">
        <v>358</v>
      </c>
      <c r="B130" s="24" t="s">
        <v>359</v>
      </c>
      <c r="C130" s="86"/>
      <c r="D130" s="87">
        <v>5151000</v>
      </c>
      <c r="E130" s="87">
        <v>5461000</v>
      </c>
      <c r="F130" s="87">
        <v>3176000</v>
      </c>
      <c r="G130" s="91">
        <v>2626000</v>
      </c>
      <c r="H130" s="83">
        <f>G130-[1]CHELTUIELI!$G$130</f>
        <v>550000</v>
      </c>
      <c r="J130" s="97"/>
    </row>
    <row r="131" spans="1:12" s="19" customFormat="1" ht="16.5" customHeight="1" x14ac:dyDescent="0.3">
      <c r="A131" s="22"/>
      <c r="B131" s="24" t="s">
        <v>317</v>
      </c>
      <c r="C131" s="86"/>
      <c r="D131" s="87"/>
      <c r="E131" s="87"/>
      <c r="F131" s="87"/>
      <c r="G131" s="91">
        <v>-1835.58</v>
      </c>
      <c r="H131" s="83">
        <f>G131-[1]CHELTUIELI!$G$131</f>
        <v>0</v>
      </c>
      <c r="J131" s="97"/>
    </row>
    <row r="132" spans="1:12" ht="16.5" customHeight="1" x14ac:dyDescent="0.3">
      <c r="A132" s="17" t="s">
        <v>360</v>
      </c>
      <c r="B132" s="20" t="s">
        <v>361</v>
      </c>
      <c r="C132" s="85">
        <f t="shared" ref="C132:H132" si="39">+C133+C139+C141+C145+C151</f>
        <v>0</v>
      </c>
      <c r="D132" s="85">
        <f t="shared" si="39"/>
        <v>114469320</v>
      </c>
      <c r="E132" s="85">
        <f t="shared" si="39"/>
        <v>117449000</v>
      </c>
      <c r="F132" s="85">
        <f t="shared" si="39"/>
        <v>58143640</v>
      </c>
      <c r="G132" s="85">
        <f t="shared" si="39"/>
        <v>50225232.049999997</v>
      </c>
      <c r="H132" s="85">
        <f t="shared" si="39"/>
        <v>7251278.4499999983</v>
      </c>
      <c r="J132" s="97"/>
    </row>
    <row r="133" spans="1:12" ht="16.5" customHeight="1" x14ac:dyDescent="0.3">
      <c r="A133" s="17" t="s">
        <v>362</v>
      </c>
      <c r="B133" s="20" t="s">
        <v>363</v>
      </c>
      <c r="C133" s="84">
        <f t="shared" ref="C133:H133" si="40">+C134+C137</f>
        <v>0</v>
      </c>
      <c r="D133" s="84">
        <f t="shared" si="40"/>
        <v>70655000</v>
      </c>
      <c r="E133" s="84">
        <f t="shared" si="40"/>
        <v>71270000</v>
      </c>
      <c r="F133" s="84">
        <f t="shared" si="40"/>
        <v>36624370</v>
      </c>
      <c r="G133" s="84">
        <f t="shared" si="40"/>
        <v>30903294.510000002</v>
      </c>
      <c r="H133" s="84">
        <f t="shared" si="40"/>
        <v>5802168.4899999984</v>
      </c>
      <c r="J133" s="97"/>
    </row>
    <row r="134" spans="1:12" s="19" customFormat="1" ht="16.5" customHeight="1" x14ac:dyDescent="0.3">
      <c r="A134" s="22"/>
      <c r="B134" s="40" t="s">
        <v>364</v>
      </c>
      <c r="C134" s="86"/>
      <c r="D134" s="87">
        <v>68344000</v>
      </c>
      <c r="E134" s="87">
        <v>68933000</v>
      </c>
      <c r="F134" s="87">
        <f>F135+F136</f>
        <v>35427000</v>
      </c>
      <c r="G134" s="83">
        <f>29911111.41-720.9</f>
        <v>29910390.510000002</v>
      </c>
      <c r="H134" s="83">
        <f>G134-[1]CHELTUIELI!$G$134</f>
        <v>5605854.4899999984</v>
      </c>
      <c r="J134" s="97"/>
    </row>
    <row r="135" spans="1:12" s="19" customFormat="1" ht="16.5" customHeight="1" x14ac:dyDescent="0.3">
      <c r="A135" s="22"/>
      <c r="B135" s="50" t="s">
        <v>365</v>
      </c>
      <c r="C135" s="86"/>
      <c r="D135" s="87"/>
      <c r="E135" s="87"/>
      <c r="F135" s="87">
        <v>20427000</v>
      </c>
      <c r="G135" s="83">
        <f>29910390.51-14049708.94</f>
        <v>15860681.570000002</v>
      </c>
      <c r="H135" s="83">
        <f>G135-[1]CHELTUIELI!$G$135</f>
        <v>3158712.1100000013</v>
      </c>
      <c r="J135" s="97"/>
      <c r="L135" s="97"/>
    </row>
    <row r="136" spans="1:12" s="19" customFormat="1" ht="16.5" customHeight="1" x14ac:dyDescent="0.3">
      <c r="A136" s="22"/>
      <c r="B136" s="50" t="s">
        <v>366</v>
      </c>
      <c r="C136" s="86"/>
      <c r="D136" s="87"/>
      <c r="E136" s="87"/>
      <c r="F136" s="87">
        <v>15000000</v>
      </c>
      <c r="G136" s="83">
        <v>14049708.939999999</v>
      </c>
      <c r="H136" s="83">
        <f>G136-[1]CHELTUIELI!$G$136</f>
        <v>2447142.379999999</v>
      </c>
      <c r="J136" s="97"/>
    </row>
    <row r="137" spans="1:12" s="19" customFormat="1" ht="16.5" customHeight="1" x14ac:dyDescent="0.3">
      <c r="A137" s="22"/>
      <c r="B137" s="40" t="s">
        <v>367</v>
      </c>
      <c r="C137" s="86"/>
      <c r="D137" s="87">
        <v>2311000</v>
      </c>
      <c r="E137" s="87">
        <v>2337000</v>
      </c>
      <c r="F137" s="87">
        <v>1197370</v>
      </c>
      <c r="G137" s="23">
        <v>992904</v>
      </c>
      <c r="H137" s="83">
        <f>G137-[1]CHELTUIELI!$G$137</f>
        <v>196314</v>
      </c>
      <c r="J137" s="97"/>
    </row>
    <row r="138" spans="1:12" s="19" customFormat="1" ht="16.5" customHeight="1" x14ac:dyDescent="0.3">
      <c r="A138" s="22"/>
      <c r="B138" s="24" t="s">
        <v>317</v>
      </c>
      <c r="C138" s="86"/>
      <c r="D138" s="87"/>
      <c r="E138" s="87"/>
      <c r="F138" s="87"/>
      <c r="G138" s="23">
        <v>-15835.1</v>
      </c>
      <c r="H138" s="83">
        <f>G138-[1]CHELTUIELI!$G$138</f>
        <v>-5924.85</v>
      </c>
      <c r="J138" s="97"/>
    </row>
    <row r="139" spans="1:12" s="19" customFormat="1" ht="16.5" customHeight="1" x14ac:dyDescent="0.3">
      <c r="A139" s="22" t="s">
        <v>368</v>
      </c>
      <c r="B139" s="41" t="s">
        <v>369</v>
      </c>
      <c r="C139" s="86"/>
      <c r="D139" s="87">
        <v>25049000</v>
      </c>
      <c r="E139" s="87">
        <v>26517000</v>
      </c>
      <c r="F139" s="87">
        <v>12733190</v>
      </c>
      <c r="G139" s="86">
        <v>11658832.85</v>
      </c>
      <c r="H139" s="83">
        <f>G139-[1]CHELTUIELI!$G$139</f>
        <v>884642.84999999963</v>
      </c>
      <c r="J139" s="97"/>
    </row>
    <row r="140" spans="1:12" s="19" customFormat="1" ht="16.5" customHeight="1" x14ac:dyDescent="0.3">
      <c r="A140" s="22"/>
      <c r="B140" s="24" t="s">
        <v>317</v>
      </c>
      <c r="C140" s="86"/>
      <c r="D140" s="87"/>
      <c r="E140" s="87"/>
      <c r="F140" s="87"/>
      <c r="G140" s="23">
        <v>-5323.25</v>
      </c>
      <c r="H140" s="83">
        <f>G140-[1]CHELTUIELI!$G$140</f>
        <v>-121.23999999999978</v>
      </c>
      <c r="J140" s="97"/>
    </row>
    <row r="141" spans="1:12" s="19" customFormat="1" ht="16.5" customHeight="1" x14ac:dyDescent="0.3">
      <c r="A141" s="17" t="s">
        <v>370</v>
      </c>
      <c r="B141" s="42" t="s">
        <v>371</v>
      </c>
      <c r="C141" s="86">
        <f t="shared" ref="C141:H141" si="41">+C142+C143</f>
        <v>0</v>
      </c>
      <c r="D141" s="86">
        <f t="shared" si="41"/>
        <v>1595000</v>
      </c>
      <c r="E141" s="86">
        <f t="shared" si="41"/>
        <v>1556000</v>
      </c>
      <c r="F141" s="86">
        <f t="shared" si="41"/>
        <v>616240</v>
      </c>
      <c r="G141" s="86">
        <f t="shared" si="41"/>
        <v>566610.14</v>
      </c>
      <c r="H141" s="86">
        <f t="shared" si="41"/>
        <v>0</v>
      </c>
      <c r="J141" s="97"/>
    </row>
    <row r="142" spans="1:12" s="19" customFormat="1" ht="16.5" customHeight="1" x14ac:dyDescent="0.3">
      <c r="A142" s="22"/>
      <c r="B142" s="40" t="s">
        <v>364</v>
      </c>
      <c r="C142" s="86"/>
      <c r="D142" s="87">
        <v>1595000</v>
      </c>
      <c r="E142" s="87">
        <v>1556000</v>
      </c>
      <c r="F142" s="87">
        <v>616240</v>
      </c>
      <c r="G142" s="83">
        <v>566610.14</v>
      </c>
      <c r="H142" s="83">
        <f>G142-[1]CHELTUIELI!$G$142</f>
        <v>0</v>
      </c>
      <c r="J142" s="97"/>
    </row>
    <row r="143" spans="1:12" s="19" customFormat="1" ht="16.5" customHeight="1" x14ac:dyDescent="0.3">
      <c r="A143" s="22"/>
      <c r="B143" s="40" t="s">
        <v>372</v>
      </c>
      <c r="C143" s="86"/>
      <c r="D143" s="87"/>
      <c r="E143" s="87"/>
      <c r="F143" s="87"/>
      <c r="G143" s="83"/>
      <c r="H143" s="83"/>
      <c r="J143" s="97"/>
    </row>
    <row r="144" spans="1:12" ht="16.5" customHeight="1" x14ac:dyDescent="0.3">
      <c r="A144" s="22"/>
      <c r="B144" s="24" t="s">
        <v>317</v>
      </c>
      <c r="C144" s="86"/>
      <c r="D144" s="87"/>
      <c r="E144" s="87"/>
      <c r="F144" s="87"/>
      <c r="G144" s="83">
        <v>-360</v>
      </c>
      <c r="H144" s="83">
        <f>G144-[1]CHELTUIELI!$G$144</f>
        <v>0</v>
      </c>
      <c r="J144" s="97"/>
    </row>
    <row r="145" spans="1:10" ht="16.5" customHeight="1" x14ac:dyDescent="0.3">
      <c r="A145" s="17" t="s">
        <v>373</v>
      </c>
      <c r="B145" s="42" t="s">
        <v>374</v>
      </c>
      <c r="C145" s="84">
        <f t="shared" ref="C145:H145" si="42">+C146+C147+C148+C149</f>
        <v>0</v>
      </c>
      <c r="D145" s="84">
        <f t="shared" si="42"/>
        <v>14045320</v>
      </c>
      <c r="E145" s="84">
        <f t="shared" si="42"/>
        <v>14651000</v>
      </c>
      <c r="F145" s="84">
        <f t="shared" si="42"/>
        <v>6829000</v>
      </c>
      <c r="G145" s="84">
        <f t="shared" si="42"/>
        <v>5881646.3900000006</v>
      </c>
      <c r="H145" s="84">
        <f t="shared" si="42"/>
        <v>560841.61000000034</v>
      </c>
      <c r="J145" s="97"/>
    </row>
    <row r="146" spans="1:10" x14ac:dyDescent="0.3">
      <c r="A146" s="22"/>
      <c r="B146" s="23" t="s">
        <v>375</v>
      </c>
      <c r="C146" s="86"/>
      <c r="D146" s="87">
        <v>14017000</v>
      </c>
      <c r="E146" s="87">
        <v>14629000</v>
      </c>
      <c r="F146" s="87">
        <v>6807000</v>
      </c>
      <c r="G146" s="83">
        <f>5862557.86-228.55</f>
        <v>5862329.3100000005</v>
      </c>
      <c r="H146" s="83">
        <f>G146-[1]CHELTUIELI!$G$146</f>
        <v>557021.61000000034</v>
      </c>
      <c r="J146" s="97"/>
    </row>
    <row r="147" spans="1:10" x14ac:dyDescent="0.3">
      <c r="A147" s="22"/>
      <c r="B147" s="23" t="s">
        <v>376</v>
      </c>
      <c r="C147" s="86"/>
      <c r="D147" s="87"/>
      <c r="E147" s="87"/>
      <c r="F147" s="87"/>
      <c r="G147" s="83"/>
      <c r="H147" s="83"/>
      <c r="J147" s="97"/>
    </row>
    <row r="148" spans="1:10" x14ac:dyDescent="0.3">
      <c r="A148" s="22"/>
      <c r="B148" s="23" t="s">
        <v>377</v>
      </c>
      <c r="C148" s="86"/>
      <c r="D148" s="87">
        <v>28320</v>
      </c>
      <c r="E148" s="87">
        <v>22000</v>
      </c>
      <c r="F148" s="87">
        <v>22000</v>
      </c>
      <c r="G148" s="83">
        <v>19317.080000000002</v>
      </c>
      <c r="H148" s="83">
        <f>G148-[1]CHELTUIELI!$G$148</f>
        <v>3820.0000000000018</v>
      </c>
      <c r="J148" s="97"/>
    </row>
    <row r="149" spans="1:10" s="19" customFormat="1" ht="30" x14ac:dyDescent="0.3">
      <c r="A149" s="22"/>
      <c r="B149" s="23" t="s">
        <v>378</v>
      </c>
      <c r="C149" s="86"/>
      <c r="D149" s="87"/>
      <c r="E149" s="87"/>
      <c r="F149" s="87"/>
      <c r="G149" s="83"/>
      <c r="H149" s="83"/>
      <c r="J149" s="97"/>
    </row>
    <row r="150" spans="1:10" x14ac:dyDescent="0.3">
      <c r="A150" s="22"/>
      <c r="B150" s="24" t="s">
        <v>317</v>
      </c>
      <c r="C150" s="86"/>
      <c r="D150" s="87"/>
      <c r="E150" s="87"/>
      <c r="F150" s="87"/>
      <c r="G150" s="83">
        <v>-18847.32</v>
      </c>
      <c r="H150" s="83">
        <f>G150-[1]CHELTUIELI!$G$150</f>
        <v>-38.099999999998545</v>
      </c>
      <c r="J150" s="97"/>
    </row>
    <row r="151" spans="1:10" ht="16.5" customHeight="1" x14ac:dyDescent="0.3">
      <c r="A151" s="17" t="s">
        <v>379</v>
      </c>
      <c r="B151" s="42" t="s">
        <v>380</v>
      </c>
      <c r="C151" s="86">
        <f t="shared" ref="C151:H151" si="43">+C152+C153</f>
        <v>0</v>
      </c>
      <c r="D151" s="86">
        <f t="shared" si="43"/>
        <v>3125000</v>
      </c>
      <c r="E151" s="86">
        <f t="shared" si="43"/>
        <v>3455000</v>
      </c>
      <c r="F151" s="86">
        <f t="shared" si="43"/>
        <v>1340840</v>
      </c>
      <c r="G151" s="86">
        <f t="shared" si="43"/>
        <v>1214848.1599999999</v>
      </c>
      <c r="H151" s="86">
        <f t="shared" si="43"/>
        <v>3625.5</v>
      </c>
      <c r="J151" s="97"/>
    </row>
    <row r="152" spans="1:10" ht="16.5" customHeight="1" x14ac:dyDescent="0.3">
      <c r="A152" s="17"/>
      <c r="B152" s="40" t="s">
        <v>364</v>
      </c>
      <c r="C152" s="86"/>
      <c r="D152" s="87">
        <v>3125000</v>
      </c>
      <c r="E152" s="87">
        <v>3455000</v>
      </c>
      <c r="F152" s="87">
        <v>1340840</v>
      </c>
      <c r="G152" s="83">
        <v>1214848.1599999999</v>
      </c>
      <c r="H152" s="83">
        <f>G152-[1]CHELTUIELI!$G$152</f>
        <v>3625.5</v>
      </c>
      <c r="J152" s="97"/>
    </row>
    <row r="153" spans="1:10" ht="16.5" customHeight="1" x14ac:dyDescent="0.3">
      <c r="A153" s="22"/>
      <c r="B153" s="40" t="s">
        <v>372</v>
      </c>
      <c r="C153" s="86"/>
      <c r="D153" s="87"/>
      <c r="E153" s="87"/>
      <c r="F153" s="87"/>
      <c r="G153" s="83"/>
      <c r="H153" s="83"/>
      <c r="J153" s="97"/>
    </row>
    <row r="154" spans="1:10" ht="16.5" customHeight="1" x14ac:dyDescent="0.3">
      <c r="A154" s="22"/>
      <c r="B154" s="24" t="s">
        <v>317</v>
      </c>
      <c r="C154" s="86"/>
      <c r="D154" s="87"/>
      <c r="E154" s="87"/>
      <c r="F154" s="87"/>
      <c r="G154" s="83">
        <v>-1542</v>
      </c>
      <c r="H154" s="83">
        <f>G154-[1]CHELTUIELI!$G$154</f>
        <v>0</v>
      </c>
      <c r="J154" s="97"/>
    </row>
    <row r="155" spans="1:10" ht="16.5" customHeight="1" x14ac:dyDescent="0.3">
      <c r="A155" s="17" t="s">
        <v>381</v>
      </c>
      <c r="B155" s="24" t="s">
        <v>382</v>
      </c>
      <c r="C155" s="86"/>
      <c r="D155" s="87">
        <v>971000</v>
      </c>
      <c r="E155" s="87">
        <v>1020000</v>
      </c>
      <c r="F155" s="87">
        <v>477350</v>
      </c>
      <c r="G155" s="93">
        <v>407657.86</v>
      </c>
      <c r="H155" s="83">
        <f>G155-[1]CHELTUIELI!$G$155</f>
        <v>44657.859999999986</v>
      </c>
      <c r="J155" s="97"/>
    </row>
    <row r="156" spans="1:10" ht="16.5" customHeight="1" x14ac:dyDescent="0.3">
      <c r="A156" s="17"/>
      <c r="B156" s="24" t="s">
        <v>317</v>
      </c>
      <c r="C156" s="86"/>
      <c r="D156" s="87"/>
      <c r="E156" s="87"/>
      <c r="F156" s="87"/>
      <c r="G156" s="93"/>
      <c r="H156" s="93"/>
      <c r="J156" s="97"/>
    </row>
    <row r="157" spans="1:10" ht="16.5" customHeight="1" x14ac:dyDescent="0.3">
      <c r="A157" s="17" t="s">
        <v>383</v>
      </c>
      <c r="B157" s="20" t="s">
        <v>384</v>
      </c>
      <c r="C157" s="85">
        <f t="shared" ref="C157:H157" si="44">+C158+C164</f>
        <v>0</v>
      </c>
      <c r="D157" s="85">
        <f t="shared" si="44"/>
        <v>229903360</v>
      </c>
      <c r="E157" s="85">
        <f t="shared" si="44"/>
        <v>229659360</v>
      </c>
      <c r="F157" s="85">
        <f t="shared" si="44"/>
        <v>137149580</v>
      </c>
      <c r="G157" s="85">
        <f t="shared" si="44"/>
        <v>114513390</v>
      </c>
      <c r="H157" s="85">
        <f t="shared" si="44"/>
        <v>23233160</v>
      </c>
      <c r="J157" s="97"/>
    </row>
    <row r="158" spans="1:10" ht="16.5" customHeight="1" x14ac:dyDescent="0.3">
      <c r="A158" s="22" t="s">
        <v>385</v>
      </c>
      <c r="B158" s="20" t="s">
        <v>386</v>
      </c>
      <c r="C158" s="86">
        <f t="shared" ref="C158:H158" si="45">C159+C161+C160+C162</f>
        <v>0</v>
      </c>
      <c r="D158" s="86">
        <f t="shared" si="45"/>
        <v>223106360</v>
      </c>
      <c r="E158" s="86">
        <f t="shared" si="45"/>
        <v>222839360</v>
      </c>
      <c r="F158" s="86">
        <f t="shared" si="45"/>
        <v>133768510</v>
      </c>
      <c r="G158" s="86">
        <f t="shared" si="45"/>
        <v>111692320</v>
      </c>
      <c r="H158" s="86">
        <f t="shared" si="45"/>
        <v>22573160</v>
      </c>
      <c r="J158" s="97"/>
    </row>
    <row r="159" spans="1:10" x14ac:dyDescent="0.3">
      <c r="A159" s="22"/>
      <c r="B159" s="23" t="s">
        <v>323</v>
      </c>
      <c r="C159" s="86"/>
      <c r="D159" s="87">
        <v>218485000</v>
      </c>
      <c r="E159" s="87">
        <v>218218000</v>
      </c>
      <c r="F159" s="87">
        <v>131085310</v>
      </c>
      <c r="G159" s="83">
        <v>109402800</v>
      </c>
      <c r="H159" s="83">
        <f>G159-[1]CHELTUIELI!$G$159</f>
        <v>22210000</v>
      </c>
      <c r="J159" s="97"/>
    </row>
    <row r="160" spans="1:10" ht="45" x14ac:dyDescent="0.3">
      <c r="A160" s="22"/>
      <c r="B160" s="23" t="s">
        <v>387</v>
      </c>
      <c r="C160" s="86"/>
      <c r="D160" s="87"/>
      <c r="E160" s="87"/>
      <c r="F160" s="87"/>
      <c r="G160" s="83"/>
      <c r="H160" s="83"/>
      <c r="J160" s="97"/>
    </row>
    <row r="161" spans="1:10" x14ac:dyDescent="0.3">
      <c r="A161" s="22"/>
      <c r="B161" s="23" t="s">
        <v>388</v>
      </c>
      <c r="C161" s="86"/>
      <c r="D161" s="87"/>
      <c r="E161" s="87"/>
      <c r="F161" s="87"/>
      <c r="G161" s="93"/>
      <c r="H161" s="93"/>
      <c r="J161" s="97"/>
    </row>
    <row r="162" spans="1:10" x14ac:dyDescent="0.3">
      <c r="A162" s="22"/>
      <c r="B162" s="44" t="s">
        <v>389</v>
      </c>
      <c r="C162" s="86"/>
      <c r="D162" s="87">
        <v>4621360</v>
      </c>
      <c r="E162" s="87">
        <v>4621360</v>
      </c>
      <c r="F162" s="87">
        <v>2683200</v>
      </c>
      <c r="G162" s="83">
        <v>2289520</v>
      </c>
      <c r="H162" s="83">
        <f>G162-[1]CHELTUIELI!$G$162</f>
        <v>363160</v>
      </c>
      <c r="J162" s="97"/>
    </row>
    <row r="163" spans="1:10" x14ac:dyDescent="0.3">
      <c r="A163" s="22"/>
      <c r="B163" s="24" t="s">
        <v>317</v>
      </c>
      <c r="C163" s="86"/>
      <c r="D163" s="87"/>
      <c r="E163" s="87"/>
      <c r="F163" s="87"/>
      <c r="G163" s="83">
        <v>-162593.66</v>
      </c>
      <c r="H163" s="83">
        <f>G163-[1]CHELTUIELI!$G$163</f>
        <v>-28409.140000000014</v>
      </c>
      <c r="J163" s="97"/>
    </row>
    <row r="164" spans="1:10" ht="16.5" customHeight="1" x14ac:dyDescent="0.3">
      <c r="A164" s="22" t="s">
        <v>390</v>
      </c>
      <c r="B164" s="20" t="s">
        <v>391</v>
      </c>
      <c r="C164" s="86">
        <f t="shared" ref="C164:H164" si="46">C165+C166</f>
        <v>0</v>
      </c>
      <c r="D164" s="86">
        <f t="shared" si="46"/>
        <v>6797000</v>
      </c>
      <c r="E164" s="86">
        <f t="shared" si="46"/>
        <v>6820000</v>
      </c>
      <c r="F164" s="86">
        <f t="shared" si="46"/>
        <v>3381070</v>
      </c>
      <c r="G164" s="86">
        <f t="shared" si="46"/>
        <v>2821070</v>
      </c>
      <c r="H164" s="86">
        <f t="shared" si="46"/>
        <v>660000</v>
      </c>
      <c r="J164" s="97"/>
    </row>
    <row r="165" spans="1:10" ht="16.5" customHeight="1" x14ac:dyDescent="0.3">
      <c r="A165" s="22"/>
      <c r="B165" s="23" t="s">
        <v>323</v>
      </c>
      <c r="C165" s="86"/>
      <c r="D165" s="87">
        <v>6797000</v>
      </c>
      <c r="E165" s="87">
        <v>6820000</v>
      </c>
      <c r="F165" s="87">
        <v>3381070</v>
      </c>
      <c r="G165" s="83">
        <v>2821070</v>
      </c>
      <c r="H165" s="83">
        <f>G165-[1]CHELTUIELI!$G$165</f>
        <v>660000</v>
      </c>
      <c r="J165" s="97"/>
    </row>
    <row r="166" spans="1:10" ht="16.5" customHeight="1" x14ac:dyDescent="0.3">
      <c r="A166" s="22"/>
      <c r="B166" s="45" t="s">
        <v>392</v>
      </c>
      <c r="C166" s="86"/>
      <c r="D166" s="87"/>
      <c r="E166" s="87"/>
      <c r="F166" s="87"/>
      <c r="G166" s="83"/>
      <c r="H166" s="83"/>
      <c r="J166" s="97"/>
    </row>
    <row r="167" spans="1:10" ht="16.5" customHeight="1" x14ac:dyDescent="0.3">
      <c r="A167" s="22"/>
      <c r="B167" s="24" t="s">
        <v>317</v>
      </c>
      <c r="C167" s="86"/>
      <c r="D167" s="87"/>
      <c r="E167" s="87"/>
      <c r="F167" s="87"/>
      <c r="G167" s="83"/>
      <c r="H167" s="83"/>
      <c r="J167" s="97"/>
    </row>
    <row r="168" spans="1:10" ht="16.5" customHeight="1" x14ac:dyDescent="0.3">
      <c r="A168" s="17" t="s">
        <v>393</v>
      </c>
      <c r="B168" s="24" t="s">
        <v>394</v>
      </c>
      <c r="C168" s="86"/>
      <c r="D168" s="87">
        <v>727000</v>
      </c>
      <c r="E168" s="87">
        <v>758000</v>
      </c>
      <c r="F168" s="87">
        <v>374090</v>
      </c>
      <c r="G168" s="83">
        <v>322182.06</v>
      </c>
      <c r="H168" s="83">
        <f>G168-[1]CHELTUIELI!$G$168</f>
        <v>44182.06</v>
      </c>
      <c r="J168" s="97"/>
    </row>
    <row r="169" spans="1:10" ht="16.5" customHeight="1" x14ac:dyDescent="0.3">
      <c r="A169" s="17"/>
      <c r="B169" s="24" t="s">
        <v>317</v>
      </c>
      <c r="C169" s="86"/>
      <c r="D169" s="87"/>
      <c r="E169" s="87"/>
      <c r="F169" s="87"/>
      <c r="G169" s="83"/>
      <c r="H169" s="83"/>
      <c r="J169" s="97"/>
    </row>
    <row r="170" spans="1:10" ht="16.5" customHeight="1" x14ac:dyDescent="0.3">
      <c r="A170" s="17" t="s">
        <v>395</v>
      </c>
      <c r="B170" s="24" t="s">
        <v>396</v>
      </c>
      <c r="C170" s="86"/>
      <c r="D170" s="87">
        <v>2767550</v>
      </c>
      <c r="E170" s="87">
        <v>2767550</v>
      </c>
      <c r="F170" s="87">
        <v>2767550</v>
      </c>
      <c r="G170" s="83">
        <v>2767540.48</v>
      </c>
      <c r="H170" s="83">
        <f>G170-[1]CHELTUIELI!$G$170</f>
        <v>1699632.65</v>
      </c>
      <c r="J170" s="97"/>
    </row>
    <row r="171" spans="1:10" ht="16.5" customHeight="1" x14ac:dyDescent="0.3">
      <c r="A171" s="17"/>
      <c r="B171" s="24" t="s">
        <v>317</v>
      </c>
      <c r="C171" s="86"/>
      <c r="D171" s="87"/>
      <c r="E171" s="87"/>
      <c r="F171" s="87"/>
      <c r="G171" s="83">
        <v>-13523.38</v>
      </c>
      <c r="H171" s="83">
        <f>G171-[1]CHELTUIELI!$G$171</f>
        <v>0</v>
      </c>
      <c r="J171" s="97"/>
    </row>
    <row r="172" spans="1:10" x14ac:dyDescent="0.3">
      <c r="A172" s="17"/>
      <c r="B172" s="20" t="s">
        <v>397</v>
      </c>
      <c r="C172" s="86">
        <f t="shared" ref="C172:H172" si="47">C88+C97+C111+C127+C129+C131+C138+C140+C144+C150+C154+C156+C163+C167+C169+C171</f>
        <v>0</v>
      </c>
      <c r="D172" s="86">
        <f t="shared" si="47"/>
        <v>0</v>
      </c>
      <c r="E172" s="86">
        <f t="shared" si="47"/>
        <v>0</v>
      </c>
      <c r="F172" s="86">
        <f t="shared" si="47"/>
        <v>0</v>
      </c>
      <c r="G172" s="86">
        <f t="shared" si="47"/>
        <v>-233046.54</v>
      </c>
      <c r="H172" s="86">
        <f t="shared" si="47"/>
        <v>-36165.100000000013</v>
      </c>
      <c r="J172" s="97"/>
    </row>
    <row r="173" spans="1:10" x14ac:dyDescent="0.3">
      <c r="A173" s="17"/>
      <c r="B173" s="20" t="s">
        <v>196</v>
      </c>
      <c r="C173" s="86">
        <f>C174</f>
        <v>0</v>
      </c>
      <c r="D173" s="86">
        <f t="shared" ref="D173:H173" si="48">D174</f>
        <v>187654500</v>
      </c>
      <c r="E173" s="86">
        <f t="shared" si="48"/>
        <v>187654500</v>
      </c>
      <c r="F173" s="86">
        <f t="shared" si="48"/>
        <v>105714500</v>
      </c>
      <c r="G173" s="86">
        <f t="shared" si="48"/>
        <v>88457037</v>
      </c>
      <c r="H173" s="86">
        <f t="shared" si="48"/>
        <v>21656802</v>
      </c>
      <c r="J173" s="97"/>
    </row>
    <row r="174" spans="1:10" x14ac:dyDescent="0.3">
      <c r="A174" s="17"/>
      <c r="B174" s="20" t="s">
        <v>398</v>
      </c>
      <c r="C174" s="86">
        <f>C175+C181</f>
        <v>0</v>
      </c>
      <c r="D174" s="86">
        <f t="shared" ref="D174:H174" si="49">D175+D181</f>
        <v>187654500</v>
      </c>
      <c r="E174" s="86">
        <f t="shared" si="49"/>
        <v>187654500</v>
      </c>
      <c r="F174" s="86">
        <f t="shared" si="49"/>
        <v>105714500</v>
      </c>
      <c r="G174" s="86">
        <f t="shared" si="49"/>
        <v>88457037</v>
      </c>
      <c r="H174" s="86">
        <f t="shared" si="49"/>
        <v>21656802</v>
      </c>
      <c r="J174" s="97"/>
    </row>
    <row r="175" spans="1:10" ht="30" x14ac:dyDescent="0.3">
      <c r="A175" s="17"/>
      <c r="B175" s="20" t="s">
        <v>434</v>
      </c>
      <c r="C175" s="86">
        <f>C176+C177+C180</f>
        <v>0</v>
      </c>
      <c r="D175" s="86">
        <f t="shared" ref="D175:H175" si="50">D176+D177+D180</f>
        <v>183732000</v>
      </c>
      <c r="E175" s="86">
        <f t="shared" si="50"/>
        <v>183732000</v>
      </c>
      <c r="F175" s="86">
        <f t="shared" si="50"/>
        <v>101792000</v>
      </c>
      <c r="G175" s="86">
        <f t="shared" si="50"/>
        <v>84539537</v>
      </c>
      <c r="H175" s="86">
        <f t="shared" si="50"/>
        <v>17739302</v>
      </c>
      <c r="J175" s="97"/>
    </row>
    <row r="176" spans="1:10" ht="30" x14ac:dyDescent="0.3">
      <c r="A176" s="17"/>
      <c r="B176" s="24" t="s">
        <v>435</v>
      </c>
      <c r="C176" s="86"/>
      <c r="D176" s="87">
        <v>173230000</v>
      </c>
      <c r="E176" s="87">
        <v>173230000</v>
      </c>
      <c r="F176" s="87">
        <v>94109000</v>
      </c>
      <c r="G176" s="86">
        <f>82478140-3917500</f>
        <v>78560640</v>
      </c>
      <c r="H176" s="83">
        <f>G176-[1]CHELTUIELI!$G$176</f>
        <v>15407065</v>
      </c>
      <c r="J176" s="97"/>
    </row>
    <row r="177" spans="1:10" x14ac:dyDescent="0.3">
      <c r="A177" s="17"/>
      <c r="B177" s="20" t="s">
        <v>436</v>
      </c>
      <c r="C177" s="86">
        <f>C178+C179</f>
        <v>0</v>
      </c>
      <c r="D177" s="86">
        <f t="shared" ref="D177:H177" si="51">D178+D179</f>
        <v>9485000</v>
      </c>
      <c r="E177" s="86">
        <f t="shared" si="51"/>
        <v>9485000</v>
      </c>
      <c r="F177" s="86">
        <f t="shared" si="51"/>
        <v>6666000</v>
      </c>
      <c r="G177" s="86">
        <f t="shared" si="51"/>
        <v>4962787</v>
      </c>
      <c r="H177" s="86">
        <f t="shared" si="51"/>
        <v>1552847</v>
      </c>
      <c r="J177" s="97"/>
    </row>
    <row r="178" spans="1:10" ht="75" x14ac:dyDescent="0.3">
      <c r="A178" s="17"/>
      <c r="B178" s="24" t="s">
        <v>437</v>
      </c>
      <c r="C178" s="86"/>
      <c r="D178" s="87">
        <v>8361000</v>
      </c>
      <c r="E178" s="87">
        <v>8361000</v>
      </c>
      <c r="F178" s="87">
        <v>5542000</v>
      </c>
      <c r="G178" s="86">
        <v>3839707</v>
      </c>
      <c r="H178" s="83">
        <f>G178-[1]CHELTUIELI!$G$178</f>
        <v>796097</v>
      </c>
      <c r="J178" s="97"/>
    </row>
    <row r="179" spans="1:10" ht="60" x14ac:dyDescent="0.3">
      <c r="A179" s="17"/>
      <c r="B179" s="24" t="s">
        <v>438</v>
      </c>
      <c r="C179" s="86"/>
      <c r="D179" s="87">
        <v>1124000</v>
      </c>
      <c r="E179" s="87">
        <v>1124000</v>
      </c>
      <c r="F179" s="87">
        <v>1124000</v>
      </c>
      <c r="G179" s="86">
        <v>1123080</v>
      </c>
      <c r="H179" s="83">
        <f>G179-[1]CHELTUIELI!$G$179</f>
        <v>756750</v>
      </c>
      <c r="J179" s="97"/>
    </row>
    <row r="180" spans="1:10" ht="45" x14ac:dyDescent="0.3">
      <c r="A180" s="17"/>
      <c r="B180" s="24" t="s">
        <v>439</v>
      </c>
      <c r="C180" s="86"/>
      <c r="D180" s="87">
        <v>1017000</v>
      </c>
      <c r="E180" s="87">
        <v>1017000</v>
      </c>
      <c r="F180" s="87">
        <v>1017000</v>
      </c>
      <c r="G180" s="86">
        <v>1016110</v>
      </c>
      <c r="H180" s="83">
        <f>G180-[1]CHELTUIELI!$G$180</f>
        <v>779390</v>
      </c>
      <c r="J180" s="97"/>
    </row>
    <row r="181" spans="1:10" x14ac:dyDescent="0.3">
      <c r="A181" s="17"/>
      <c r="B181" s="20" t="s">
        <v>441</v>
      </c>
      <c r="C181" s="86"/>
      <c r="D181" s="87">
        <v>3922500</v>
      </c>
      <c r="E181" s="87">
        <v>3922500</v>
      </c>
      <c r="F181" s="87">
        <v>3922500</v>
      </c>
      <c r="G181" s="86">
        <v>3917500</v>
      </c>
      <c r="H181" s="83">
        <v>3917500</v>
      </c>
      <c r="J181" s="97"/>
    </row>
    <row r="182" spans="1:10" x14ac:dyDescent="0.3">
      <c r="A182" s="17">
        <v>68.05</v>
      </c>
      <c r="B182" s="46" t="s">
        <v>399</v>
      </c>
      <c r="C182" s="90">
        <f>+C183</f>
        <v>0</v>
      </c>
      <c r="D182" s="90">
        <f t="shared" ref="D182:H184" si="52">+D183</f>
        <v>35527000</v>
      </c>
      <c r="E182" s="90">
        <f t="shared" si="52"/>
        <v>35527000</v>
      </c>
      <c r="F182" s="90">
        <f t="shared" si="52"/>
        <v>30085000</v>
      </c>
      <c r="G182" s="90">
        <f t="shared" si="52"/>
        <v>26466319</v>
      </c>
      <c r="H182" s="90">
        <f t="shared" si="52"/>
        <v>5000174</v>
      </c>
      <c r="J182" s="97"/>
    </row>
    <row r="183" spans="1:10" ht="16.5" customHeight="1" x14ac:dyDescent="0.3">
      <c r="A183" s="17" t="s">
        <v>400</v>
      </c>
      <c r="B183" s="46" t="s">
        <v>189</v>
      </c>
      <c r="C183" s="90">
        <f>+C184</f>
        <v>0</v>
      </c>
      <c r="D183" s="90">
        <f t="shared" si="52"/>
        <v>35527000</v>
      </c>
      <c r="E183" s="90">
        <f t="shared" si="52"/>
        <v>35527000</v>
      </c>
      <c r="F183" s="90">
        <f t="shared" si="52"/>
        <v>30085000</v>
      </c>
      <c r="G183" s="90">
        <f t="shared" si="52"/>
        <v>26466319</v>
      </c>
      <c r="H183" s="90">
        <f t="shared" si="52"/>
        <v>5000174</v>
      </c>
      <c r="J183" s="97"/>
    </row>
    <row r="184" spans="1:10" ht="16.5" customHeight="1" x14ac:dyDescent="0.3">
      <c r="A184" s="17" t="s">
        <v>401</v>
      </c>
      <c r="B184" s="20" t="s">
        <v>402</v>
      </c>
      <c r="C184" s="90">
        <f>+C185</f>
        <v>0</v>
      </c>
      <c r="D184" s="90">
        <f t="shared" si="52"/>
        <v>35527000</v>
      </c>
      <c r="E184" s="90">
        <f t="shared" si="52"/>
        <v>35527000</v>
      </c>
      <c r="F184" s="90">
        <f t="shared" si="52"/>
        <v>30085000</v>
      </c>
      <c r="G184" s="90">
        <f t="shared" si="52"/>
        <v>26466319</v>
      </c>
      <c r="H184" s="90">
        <f t="shared" si="52"/>
        <v>5000174</v>
      </c>
      <c r="J184" s="97"/>
    </row>
    <row r="185" spans="1:10" ht="16.5" customHeight="1" x14ac:dyDescent="0.3">
      <c r="A185" s="22" t="s">
        <v>403</v>
      </c>
      <c r="B185" s="46" t="s">
        <v>404</v>
      </c>
      <c r="C185" s="85">
        <f t="shared" ref="C185:H185" si="53">C186</f>
        <v>0</v>
      </c>
      <c r="D185" s="85">
        <f t="shared" si="53"/>
        <v>35527000</v>
      </c>
      <c r="E185" s="85">
        <f t="shared" si="53"/>
        <v>35527000</v>
      </c>
      <c r="F185" s="85">
        <f t="shared" si="53"/>
        <v>30085000</v>
      </c>
      <c r="G185" s="85">
        <f t="shared" si="53"/>
        <v>26466319</v>
      </c>
      <c r="H185" s="85">
        <f t="shared" si="53"/>
        <v>5000174</v>
      </c>
      <c r="J185" s="97"/>
    </row>
    <row r="186" spans="1:10" ht="16.5" customHeight="1" x14ac:dyDescent="0.3">
      <c r="A186" s="22" t="s">
        <v>405</v>
      </c>
      <c r="B186" s="46" t="s">
        <v>406</v>
      </c>
      <c r="C186" s="85">
        <f t="shared" ref="C186:H186" si="54">C188+C189+C190</f>
        <v>0</v>
      </c>
      <c r="D186" s="85">
        <f t="shared" si="54"/>
        <v>35527000</v>
      </c>
      <c r="E186" s="85">
        <f t="shared" si="54"/>
        <v>35527000</v>
      </c>
      <c r="F186" s="85">
        <f t="shared" si="54"/>
        <v>30085000</v>
      </c>
      <c r="G186" s="85">
        <f t="shared" si="54"/>
        <v>26466319</v>
      </c>
      <c r="H186" s="85">
        <f t="shared" si="54"/>
        <v>5000174</v>
      </c>
      <c r="J186" s="97"/>
    </row>
    <row r="187" spans="1:10" ht="16.5" customHeight="1" x14ac:dyDescent="0.3">
      <c r="A187" s="17" t="s">
        <v>407</v>
      </c>
      <c r="B187" s="46" t="s">
        <v>408</v>
      </c>
      <c r="C187" s="85">
        <f t="shared" ref="C187:H187" si="55">C188</f>
        <v>0</v>
      </c>
      <c r="D187" s="85">
        <f t="shared" si="55"/>
        <v>20441200</v>
      </c>
      <c r="E187" s="85">
        <f t="shared" si="55"/>
        <v>20441200</v>
      </c>
      <c r="F187" s="85">
        <f t="shared" si="55"/>
        <v>20441200</v>
      </c>
      <c r="G187" s="85">
        <f t="shared" si="55"/>
        <v>18982138</v>
      </c>
      <c r="H187" s="85">
        <f t="shared" si="55"/>
        <v>3468952</v>
      </c>
      <c r="J187" s="97"/>
    </row>
    <row r="188" spans="1:10" ht="16.5" customHeight="1" x14ac:dyDescent="0.3">
      <c r="A188" s="22" t="s">
        <v>409</v>
      </c>
      <c r="B188" s="47" t="s">
        <v>410</v>
      </c>
      <c r="C188" s="86"/>
      <c r="D188" s="87">
        <v>20441200</v>
      </c>
      <c r="E188" s="87">
        <v>20441200</v>
      </c>
      <c r="F188" s="87">
        <v>20441200</v>
      </c>
      <c r="G188" s="83">
        <v>18982138</v>
      </c>
      <c r="H188" s="83">
        <f>G188-[1]CHELTUIELI!$G$187</f>
        <v>3468952</v>
      </c>
      <c r="J188" s="97"/>
    </row>
    <row r="189" spans="1:10" ht="16.5" customHeight="1" x14ac:dyDescent="0.3">
      <c r="A189" s="22" t="s">
        <v>411</v>
      </c>
      <c r="B189" s="47" t="s">
        <v>412</v>
      </c>
      <c r="C189" s="86"/>
      <c r="D189" s="87">
        <v>15085800</v>
      </c>
      <c r="E189" s="87">
        <v>15085800</v>
      </c>
      <c r="F189" s="87">
        <v>9643800</v>
      </c>
      <c r="G189" s="83">
        <v>7485614</v>
      </c>
      <c r="H189" s="83">
        <f>G189-[1]CHELTUIELI!$G$188</f>
        <v>1531222</v>
      </c>
      <c r="J189" s="97"/>
    </row>
    <row r="190" spans="1:10" ht="16.5" customHeight="1" x14ac:dyDescent="0.3">
      <c r="A190" s="22"/>
      <c r="B190" s="28" t="s">
        <v>413</v>
      </c>
      <c r="C190" s="86"/>
      <c r="D190" s="87"/>
      <c r="E190" s="87"/>
      <c r="F190" s="87"/>
      <c r="G190" s="83">
        <v>-1433</v>
      </c>
      <c r="H190" s="83">
        <f>G190-[1]CHELTUIELI!$G$189</f>
        <v>0</v>
      </c>
      <c r="J190" s="97"/>
    </row>
    <row r="191" spans="1:10" ht="30" x14ac:dyDescent="0.3">
      <c r="A191" s="22" t="s">
        <v>199</v>
      </c>
      <c r="B191" s="48" t="s">
        <v>200</v>
      </c>
      <c r="C191" s="82">
        <f t="shared" ref="C191:H191" si="56">C196+C192</f>
        <v>0</v>
      </c>
      <c r="D191" s="82">
        <f t="shared" si="56"/>
        <v>0</v>
      </c>
      <c r="E191" s="82">
        <f t="shared" si="56"/>
        <v>0</v>
      </c>
      <c r="F191" s="82">
        <f t="shared" si="56"/>
        <v>0</v>
      </c>
      <c r="G191" s="82">
        <f t="shared" si="56"/>
        <v>0</v>
      </c>
      <c r="H191" s="82">
        <f t="shared" si="56"/>
        <v>0</v>
      </c>
      <c r="J191" s="97"/>
    </row>
    <row r="192" spans="1:10" x14ac:dyDescent="0.3">
      <c r="A192" s="22"/>
      <c r="B192" s="48" t="s">
        <v>414</v>
      </c>
      <c r="C192" s="82">
        <f t="shared" ref="C192:H192" si="57">C193+C194+C195</f>
        <v>0</v>
      </c>
      <c r="D192" s="82">
        <f t="shared" si="57"/>
        <v>0</v>
      </c>
      <c r="E192" s="82">
        <f t="shared" si="57"/>
        <v>0</v>
      </c>
      <c r="F192" s="82">
        <f t="shared" si="57"/>
        <v>0</v>
      </c>
      <c r="G192" s="82">
        <f t="shared" si="57"/>
        <v>0</v>
      </c>
      <c r="H192" s="82">
        <f t="shared" si="57"/>
        <v>0</v>
      </c>
      <c r="J192" s="97"/>
    </row>
    <row r="193" spans="1:10" x14ac:dyDescent="0.3">
      <c r="A193" s="22"/>
      <c r="B193" s="49" t="s">
        <v>415</v>
      </c>
      <c r="C193" s="82"/>
      <c r="D193" s="87"/>
      <c r="E193" s="87"/>
      <c r="F193" s="87"/>
      <c r="G193" s="82"/>
      <c r="H193" s="82"/>
      <c r="J193" s="97"/>
    </row>
    <row r="194" spans="1:10" x14ac:dyDescent="0.3">
      <c r="A194" s="22"/>
      <c r="B194" s="49" t="s">
        <v>416</v>
      </c>
      <c r="C194" s="82"/>
      <c r="D194" s="87"/>
      <c r="E194" s="87"/>
      <c r="F194" s="87"/>
      <c r="G194" s="82"/>
      <c r="H194" s="82"/>
      <c r="J194" s="97"/>
    </row>
    <row r="195" spans="1:10" x14ac:dyDescent="0.3">
      <c r="A195" s="22"/>
      <c r="B195" s="49" t="s">
        <v>417</v>
      </c>
      <c r="C195" s="82"/>
      <c r="D195" s="87"/>
      <c r="E195" s="87"/>
      <c r="F195" s="87"/>
      <c r="G195" s="82"/>
      <c r="H195" s="82"/>
      <c r="J195" s="97"/>
    </row>
    <row r="196" spans="1:10" x14ac:dyDescent="0.3">
      <c r="A196" s="22" t="s">
        <v>418</v>
      </c>
      <c r="B196" s="48" t="s">
        <v>419</v>
      </c>
      <c r="C196" s="82">
        <f t="shared" ref="C196:H196" si="58">C197+C198+C199</f>
        <v>0</v>
      </c>
      <c r="D196" s="82">
        <f t="shared" si="58"/>
        <v>0</v>
      </c>
      <c r="E196" s="82">
        <f t="shared" si="58"/>
        <v>0</v>
      </c>
      <c r="F196" s="82">
        <f t="shared" si="58"/>
        <v>0</v>
      </c>
      <c r="G196" s="82">
        <f t="shared" si="58"/>
        <v>0</v>
      </c>
      <c r="H196" s="82">
        <f t="shared" si="58"/>
        <v>0</v>
      </c>
      <c r="J196" s="97"/>
    </row>
    <row r="197" spans="1:10" x14ac:dyDescent="0.3">
      <c r="A197" s="22" t="s">
        <v>420</v>
      </c>
      <c r="B197" s="49" t="s">
        <v>421</v>
      </c>
      <c r="C197" s="83"/>
      <c r="D197" s="87"/>
      <c r="E197" s="87"/>
      <c r="F197" s="87"/>
      <c r="G197" s="83"/>
      <c r="H197" s="83"/>
      <c r="J197" s="97"/>
    </row>
    <row r="198" spans="1:10" x14ac:dyDescent="0.3">
      <c r="A198" s="22" t="s">
        <v>422</v>
      </c>
      <c r="B198" s="49" t="s">
        <v>423</v>
      </c>
      <c r="C198" s="83"/>
      <c r="D198" s="87"/>
      <c r="E198" s="87"/>
      <c r="F198" s="87"/>
      <c r="G198" s="83"/>
      <c r="H198" s="83"/>
      <c r="J198" s="97"/>
    </row>
    <row r="199" spans="1:10" x14ac:dyDescent="0.3">
      <c r="A199" s="22" t="s">
        <v>424</v>
      </c>
      <c r="B199" s="49" t="s">
        <v>417</v>
      </c>
      <c r="C199" s="83"/>
      <c r="D199" s="87"/>
      <c r="E199" s="87"/>
      <c r="F199" s="87"/>
      <c r="G199" s="83"/>
      <c r="H199" s="83"/>
      <c r="J199" s="97"/>
    </row>
    <row r="200" spans="1:10" x14ac:dyDescent="0.3">
      <c r="A200" s="22" t="s">
        <v>425</v>
      </c>
      <c r="B200" s="48" t="s">
        <v>426</v>
      </c>
      <c r="C200" s="82">
        <f>C201</f>
        <v>0</v>
      </c>
      <c r="D200" s="82">
        <f t="shared" ref="D200:H201" si="59">D201</f>
        <v>0</v>
      </c>
      <c r="E200" s="82">
        <f t="shared" si="59"/>
        <v>0</v>
      </c>
      <c r="F200" s="82">
        <f t="shared" si="59"/>
        <v>0</v>
      </c>
      <c r="G200" s="82">
        <f t="shared" si="59"/>
        <v>0</v>
      </c>
      <c r="H200" s="82">
        <f t="shared" si="59"/>
        <v>0</v>
      </c>
      <c r="J200" s="97"/>
    </row>
    <row r="201" spans="1:10" x14ac:dyDescent="0.3">
      <c r="A201" s="22" t="s">
        <v>427</v>
      </c>
      <c r="B201" s="48" t="s">
        <v>189</v>
      </c>
      <c r="C201" s="82">
        <f>C202</f>
        <v>0</v>
      </c>
      <c r="D201" s="82">
        <f t="shared" si="59"/>
        <v>0</v>
      </c>
      <c r="E201" s="82">
        <f t="shared" si="59"/>
        <v>0</v>
      </c>
      <c r="F201" s="82">
        <f t="shared" si="59"/>
        <v>0</v>
      </c>
      <c r="G201" s="82">
        <f t="shared" si="59"/>
        <v>0</v>
      </c>
      <c r="H201" s="82">
        <f t="shared" si="59"/>
        <v>0</v>
      </c>
      <c r="J201" s="97"/>
    </row>
    <row r="202" spans="1:10" ht="30" x14ac:dyDescent="0.3">
      <c r="A202" s="22" t="s">
        <v>428</v>
      </c>
      <c r="B202" s="48" t="s">
        <v>200</v>
      </c>
      <c r="C202" s="82">
        <f t="shared" ref="C202:H202" si="60">C205</f>
        <v>0</v>
      </c>
      <c r="D202" s="82">
        <f t="shared" si="60"/>
        <v>0</v>
      </c>
      <c r="E202" s="82">
        <f t="shared" si="60"/>
        <v>0</v>
      </c>
      <c r="F202" s="82">
        <f t="shared" si="60"/>
        <v>0</v>
      </c>
      <c r="G202" s="82">
        <f t="shared" si="60"/>
        <v>0</v>
      </c>
      <c r="H202" s="82">
        <f t="shared" si="60"/>
        <v>0</v>
      </c>
      <c r="J202" s="97"/>
    </row>
    <row r="203" spans="1:10" x14ac:dyDescent="0.3">
      <c r="A203" s="22" t="s">
        <v>429</v>
      </c>
      <c r="B203" s="48" t="s">
        <v>211</v>
      </c>
      <c r="C203" s="82">
        <f>C204</f>
        <v>0</v>
      </c>
      <c r="D203" s="82">
        <f t="shared" ref="D203:H204" si="61">D204</f>
        <v>0</v>
      </c>
      <c r="E203" s="82">
        <f t="shared" si="61"/>
        <v>0</v>
      </c>
      <c r="F203" s="82">
        <f t="shared" si="61"/>
        <v>0</v>
      </c>
      <c r="G203" s="82">
        <f t="shared" si="61"/>
        <v>0</v>
      </c>
      <c r="H203" s="82">
        <f t="shared" si="61"/>
        <v>0</v>
      </c>
      <c r="J203" s="97"/>
    </row>
    <row r="204" spans="1:10" x14ac:dyDescent="0.3">
      <c r="A204" s="22" t="s">
        <v>427</v>
      </c>
      <c r="B204" s="48" t="s">
        <v>189</v>
      </c>
      <c r="C204" s="82">
        <f>C205</f>
        <v>0</v>
      </c>
      <c r="D204" s="82">
        <f t="shared" si="61"/>
        <v>0</v>
      </c>
      <c r="E204" s="82">
        <f t="shared" si="61"/>
        <v>0</v>
      </c>
      <c r="F204" s="82">
        <f t="shared" si="61"/>
        <v>0</v>
      </c>
      <c r="G204" s="82">
        <f t="shared" si="61"/>
        <v>0</v>
      </c>
      <c r="H204" s="82">
        <f t="shared" si="61"/>
        <v>0</v>
      </c>
      <c r="J204" s="97"/>
    </row>
    <row r="205" spans="1:10" ht="30" x14ac:dyDescent="0.3">
      <c r="A205" s="22" t="s">
        <v>427</v>
      </c>
      <c r="B205" s="49" t="s">
        <v>200</v>
      </c>
      <c r="C205" s="83"/>
      <c r="D205" s="87"/>
      <c r="E205" s="87"/>
      <c r="F205" s="87"/>
      <c r="G205" s="83"/>
      <c r="H205" s="83"/>
      <c r="J205" s="97"/>
    </row>
    <row r="206" spans="1:10" x14ac:dyDescent="0.3">
      <c r="A206" s="22" t="s">
        <v>427</v>
      </c>
      <c r="B206" s="48" t="s">
        <v>419</v>
      </c>
      <c r="C206" s="82">
        <f>C207</f>
        <v>0</v>
      </c>
      <c r="D206" s="82">
        <f t="shared" ref="D206:H208" si="62">D207</f>
        <v>0</v>
      </c>
      <c r="E206" s="82">
        <f t="shared" si="62"/>
        <v>0</v>
      </c>
      <c r="F206" s="82">
        <f t="shared" si="62"/>
        <v>0</v>
      </c>
      <c r="G206" s="82">
        <f t="shared" si="62"/>
        <v>0</v>
      </c>
      <c r="H206" s="82">
        <f t="shared" si="62"/>
        <v>0</v>
      </c>
      <c r="J206" s="97"/>
    </row>
    <row r="207" spans="1:10" x14ac:dyDescent="0.3">
      <c r="A207" s="22" t="s">
        <v>430</v>
      </c>
      <c r="B207" s="48" t="s">
        <v>423</v>
      </c>
      <c r="C207" s="82">
        <f>C208</f>
        <v>0</v>
      </c>
      <c r="D207" s="82">
        <f t="shared" si="62"/>
        <v>0</v>
      </c>
      <c r="E207" s="82">
        <f t="shared" si="62"/>
        <v>0</v>
      </c>
      <c r="F207" s="82">
        <f t="shared" si="62"/>
        <v>0</v>
      </c>
      <c r="G207" s="82">
        <f t="shared" si="62"/>
        <v>0</v>
      </c>
      <c r="H207" s="82">
        <f t="shared" si="62"/>
        <v>0</v>
      </c>
      <c r="J207" s="97"/>
    </row>
    <row r="208" spans="1:10" x14ac:dyDescent="0.3">
      <c r="A208" s="22" t="s">
        <v>427</v>
      </c>
      <c r="B208" s="48" t="s">
        <v>431</v>
      </c>
      <c r="C208" s="82">
        <f>C209</f>
        <v>0</v>
      </c>
      <c r="D208" s="82">
        <f t="shared" si="62"/>
        <v>0</v>
      </c>
      <c r="E208" s="82">
        <f t="shared" si="62"/>
        <v>0</v>
      </c>
      <c r="F208" s="82">
        <f t="shared" si="62"/>
        <v>0</v>
      </c>
      <c r="G208" s="82">
        <f t="shared" si="62"/>
        <v>0</v>
      </c>
      <c r="H208" s="82">
        <f t="shared" si="62"/>
        <v>0</v>
      </c>
      <c r="J208" s="97"/>
    </row>
    <row r="209" spans="1:10" x14ac:dyDescent="0.3">
      <c r="A209" s="22" t="s">
        <v>427</v>
      </c>
      <c r="B209" s="49" t="s">
        <v>432</v>
      </c>
      <c r="C209" s="83"/>
      <c r="D209" s="87"/>
      <c r="E209" s="87"/>
      <c r="F209" s="87"/>
      <c r="G209" s="83"/>
      <c r="H209" s="83"/>
      <c r="J209" s="97"/>
    </row>
    <row r="213" spans="1:10" x14ac:dyDescent="0.3">
      <c r="G213" s="6">
        <f>G7-VENITURI!F7</f>
        <v>266567756.42000002</v>
      </c>
    </row>
    <row r="214" spans="1:10" x14ac:dyDescent="0.3">
      <c r="G214" s="6">
        <v>-266567756.41999999</v>
      </c>
    </row>
  </sheetData>
  <protectedRanges>
    <protectedRange sqref="B2:B3 C1:C3" name="Zonă1_1" securityDescriptor="O:WDG:WDD:(A;;CC;;;WD)"/>
    <protectedRange sqref="G46:H46 G37:H40 G123:H127 G100:G105 G81:H85 G25:H33 G35:H35 H42 G47:G51 H47:H52 G54:H57 H60 G62:H66 H67 G70:H70 G92:H97 H99:H106 G108:H111 G113:H121 H128:H131 H137:H140 H142 H144 G146:H146 G148:H150 H152 H154:H155 H159 H162:H163 H165 H168 H170:H171 H176 H178:H181 H188:H190 G134:H136" name="Zonă3"/>
    <protectedRange sqref="B1" name="Zonă1_1_1_1_1_1" securityDescriptor="O:WDG:WDD:(A;;CC;;;WD)"/>
  </protectedRanges>
  <printOptions horizontalCentered="1"/>
  <pageMargins left="0.75" right="0.75" top="0.21" bottom="0.18" header="0.17" footer="0.17"/>
  <pageSetup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Ema Draghici</cp:lastModifiedBy>
  <dcterms:created xsi:type="dcterms:W3CDTF">2020-05-11T08:00:16Z</dcterms:created>
  <dcterms:modified xsi:type="dcterms:W3CDTF">2020-07-15T12:21:09Z</dcterms:modified>
</cp:coreProperties>
</file>